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A406主要畜禽" sheetId="2" r:id="rId1"/>
    <sheet name="分村" sheetId="1" r:id="rId2"/>
    <sheet name="分村 (模板)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<sst xmlns="http://schemas.openxmlformats.org/spreadsheetml/2006/main" count="568" uniqueCount="203">
  <si>
    <t>主要畜禽生产情况</t>
  </si>
  <si>
    <r>
      <rPr>
        <sz val="9"/>
        <color theme="1"/>
        <rFont val="宋体"/>
        <charset val="134"/>
      </rPr>
      <t xml:space="preserve">表 </t>
    </r>
    <r>
      <rPr>
        <sz val="9"/>
        <color theme="1"/>
        <rFont val="宋体"/>
        <charset val="134"/>
      </rPr>
      <t xml:space="preserve">   </t>
    </r>
    <r>
      <rPr>
        <sz val="9"/>
        <color theme="1"/>
        <rFont val="宋体"/>
        <charset val="134"/>
      </rPr>
      <t>号：</t>
    </r>
  </si>
  <si>
    <t>Ａ ４ ０ ６ 表</t>
  </si>
  <si>
    <t>制定机关：</t>
  </si>
  <si>
    <t>国家统计局</t>
  </si>
  <si>
    <t>综合机关名称：         乡镇（盖章）</t>
  </si>
  <si>
    <r>
      <rPr>
        <sz val="9"/>
        <color theme="1"/>
        <rFont val="宋体"/>
        <charset val="134"/>
      </rPr>
      <t xml:space="preserve">文 </t>
    </r>
    <r>
      <rPr>
        <sz val="9"/>
        <color theme="1"/>
        <rFont val="宋体"/>
        <charset val="134"/>
      </rPr>
      <t xml:space="preserve">   </t>
    </r>
    <r>
      <rPr>
        <sz val="9"/>
        <color theme="1"/>
        <rFont val="宋体"/>
        <charset val="134"/>
      </rPr>
      <t>号：</t>
    </r>
  </si>
  <si>
    <t>国统字〔2024〕77号</t>
  </si>
  <si>
    <t xml:space="preserve">                     </t>
  </si>
  <si>
    <t>2025年2季</t>
  </si>
  <si>
    <t>有效期至：</t>
  </si>
  <si>
    <t>指标名称</t>
  </si>
  <si>
    <t>计量单位</t>
  </si>
  <si>
    <t>代码</t>
  </si>
  <si>
    <t>本　　期</t>
  </si>
  <si>
    <t>甲</t>
  </si>
  <si>
    <t>乙</t>
  </si>
  <si>
    <t>丙</t>
  </si>
  <si>
    <t>一、畜禽存栏</t>
  </si>
  <si>
    <t>—</t>
  </si>
  <si>
    <t>猪</t>
  </si>
  <si>
    <t>头</t>
  </si>
  <si>
    <t xml:space="preserve">  其中：能繁殖母猪</t>
  </si>
  <si>
    <t>牛</t>
  </si>
  <si>
    <t xml:space="preserve">  其中：肉牛</t>
  </si>
  <si>
    <t xml:space="preserve">       奶牛</t>
  </si>
  <si>
    <t>羊</t>
  </si>
  <si>
    <t>只</t>
  </si>
  <si>
    <t xml:space="preserve">  1.山羊</t>
  </si>
  <si>
    <t xml:space="preserve">  2.绵羊</t>
  </si>
  <si>
    <t>活家禽</t>
  </si>
  <si>
    <t xml:space="preserve">  其中：活鸡</t>
  </si>
  <si>
    <t xml:space="preserve">     其中：肉鸡</t>
  </si>
  <si>
    <t xml:space="preserve">           蛋鸡</t>
  </si>
  <si>
    <t>二、畜禽出栏</t>
  </si>
  <si>
    <t>三、畜禽产品产量</t>
  </si>
  <si>
    <t>猪肉</t>
  </si>
  <si>
    <t>吨</t>
  </si>
  <si>
    <t>牛肉</t>
  </si>
  <si>
    <t>羊肉</t>
  </si>
  <si>
    <t xml:space="preserve">  1.山羊肉</t>
  </si>
  <si>
    <t xml:space="preserve">  2.绵羊肉</t>
  </si>
  <si>
    <t>禽肉</t>
  </si>
  <si>
    <t xml:space="preserve">  其中：鸡肉</t>
  </si>
  <si>
    <t>禽蛋</t>
  </si>
  <si>
    <t xml:space="preserve">  其中：鸡蛋</t>
  </si>
  <si>
    <t>生牛奶</t>
  </si>
  <si>
    <t>单位负责人： 但汉骞             填表人：李凡波          报出日期：2025年6月26日</t>
  </si>
  <si>
    <t>说明：1.本表由国家统计局市、州、省直管市、神农架林区调查队上报。
2.统计范围是辖区内全部农业生产经营单位及养殖户。
3.本表存栏指标为各季末时点数，出栏及产量指标为本季度单季合计数，不填累计数。
4.报送时间为季末25日前，报送方式为电子邮件。</t>
  </si>
  <si>
    <r>
      <rPr>
        <b/>
        <sz val="18"/>
        <color theme="1"/>
        <rFont val="宋体"/>
        <charset val="134"/>
        <scheme val="minor"/>
      </rPr>
      <t>2025年</t>
    </r>
    <r>
      <rPr>
        <b/>
        <u/>
        <sz val="18"/>
        <color theme="1"/>
        <rFont val="宋体"/>
        <charset val="134"/>
        <scheme val="minor"/>
      </rPr>
      <t xml:space="preserve"> 2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</si>
  <si>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全镇本季度</t>
  </si>
  <si>
    <t>上年同期</t>
  </si>
  <si>
    <t>增减%</t>
  </si>
  <si>
    <t>御屏山村</t>
  </si>
  <si>
    <t>泉口村</t>
  </si>
  <si>
    <t>幸福堰村</t>
  </si>
  <si>
    <t>独山村</t>
  </si>
  <si>
    <t>十八里畈</t>
  </si>
  <si>
    <t>官塘村</t>
  </si>
  <si>
    <t>石榴泉村</t>
  </si>
  <si>
    <t>西湾村</t>
  </si>
  <si>
    <t>方秀畈村</t>
  </si>
  <si>
    <t>白羊村</t>
  </si>
  <si>
    <t>大贵村</t>
  </si>
  <si>
    <t>龙凤山村</t>
  </si>
  <si>
    <t>双丘村</t>
  </si>
  <si>
    <t>黄沙村</t>
  </si>
  <si>
    <t>张司边村</t>
  </si>
  <si>
    <t>随阳村</t>
  </si>
  <si>
    <t>老虎岩村</t>
  </si>
  <si>
    <t>葛仙山村</t>
  </si>
  <si>
    <t>洋泉畈村</t>
  </si>
  <si>
    <t>大竹山村</t>
  </si>
  <si>
    <t>丰乐畈村</t>
  </si>
  <si>
    <t>泉洪岭村</t>
  </si>
  <si>
    <t>所有村汇总数</t>
  </si>
  <si>
    <t>汇总数-全镇本季度</t>
  </si>
  <si>
    <t xml:space="preserve"> 填报人：</t>
  </si>
  <si>
    <t>胡龙</t>
  </si>
  <si>
    <t>但明</t>
  </si>
  <si>
    <t>钱桔伟</t>
  </si>
  <si>
    <t>方大江</t>
  </si>
  <si>
    <t>王猛</t>
  </si>
  <si>
    <t>张晶晶</t>
  </si>
  <si>
    <t>邓芬</t>
  </si>
  <si>
    <t>李佳</t>
  </si>
  <si>
    <t>曾玲</t>
  </si>
  <si>
    <t>阳艳群</t>
  </si>
  <si>
    <t>吴琴</t>
  </si>
  <si>
    <t>吴梅</t>
  </si>
  <si>
    <t>李佳佳</t>
  </si>
  <si>
    <t>彭小玲</t>
  </si>
  <si>
    <t>陈亚萍</t>
  </si>
  <si>
    <t>余乔</t>
  </si>
  <si>
    <t>罗乔</t>
  </si>
  <si>
    <t>施姣</t>
  </si>
  <si>
    <t>喻思玲</t>
  </si>
  <si>
    <t>袁芳</t>
  </si>
  <si>
    <t>叶智</t>
  </si>
  <si>
    <t>梅亚雄</t>
  </si>
  <si>
    <t>单位负责人</t>
  </si>
  <si>
    <t>王志鹏</t>
  </si>
  <si>
    <t>但汉洲</t>
  </si>
  <si>
    <t>欧阳建坤</t>
  </si>
  <si>
    <t>任贤海</t>
  </si>
  <si>
    <t>冯小红</t>
  </si>
  <si>
    <t>修炎平</t>
  </si>
  <si>
    <t>曹海东</t>
  </si>
  <si>
    <t>王海泉</t>
  </si>
  <si>
    <t>王春华</t>
  </si>
  <si>
    <t>王丛金</t>
  </si>
  <si>
    <t>刘志涛</t>
  </si>
  <si>
    <t>张友明</t>
  </si>
  <si>
    <t>罗嘉</t>
  </si>
  <si>
    <t>黄河林</t>
  </si>
  <si>
    <t>刘弄璋</t>
  </si>
  <si>
    <t>陈松珍</t>
  </si>
  <si>
    <t>何清</t>
  </si>
  <si>
    <t>王华平</t>
  </si>
  <si>
    <t>付兴华</t>
  </si>
  <si>
    <t>喻能军</t>
  </si>
  <si>
    <t>赵亮</t>
  </si>
  <si>
    <t>单位负责人：但汉骞</t>
  </si>
  <si>
    <t>填报人：李凡波</t>
  </si>
  <si>
    <t>报送时间：2025 年6月 26日</t>
  </si>
  <si>
    <r>
      <rPr>
        <b/>
        <sz val="18"/>
        <color theme="1"/>
        <rFont val="宋体"/>
        <charset val="134"/>
        <scheme val="minor"/>
      </rPr>
      <t>2025年</t>
    </r>
    <r>
      <rPr>
        <b/>
        <u/>
        <sz val="18"/>
        <color theme="1"/>
        <rFont val="宋体"/>
        <charset val="134"/>
        <scheme val="minor"/>
      </rPr>
      <t xml:space="preserve"> 1 </t>
    </r>
    <r>
      <rPr>
        <b/>
        <sz val="18"/>
        <color theme="1"/>
        <rFont val="宋体"/>
        <charset val="134"/>
        <scheme val="minor"/>
      </rPr>
      <t>季度赤壁市</t>
    </r>
    <r>
      <rPr>
        <b/>
        <sz val="18"/>
        <color rgb="FFFF0000"/>
        <rFont val="宋体"/>
        <charset val="134"/>
        <scheme val="minor"/>
      </rPr>
      <t>官塘驿镇</t>
    </r>
    <r>
      <rPr>
        <b/>
        <sz val="18"/>
        <color theme="1"/>
        <rFont val="宋体"/>
        <charset val="134"/>
        <scheme val="minor"/>
      </rPr>
      <t>主要畜禽生产分村统计表</t>
    </r>
  </si>
  <si>
    <t>陈小萍</t>
  </si>
  <si>
    <t>王巍</t>
  </si>
  <si>
    <t>汤大平</t>
  </si>
  <si>
    <t>叶卫平</t>
  </si>
  <si>
    <t>王蕾</t>
  </si>
  <si>
    <t>刘俊豪</t>
  </si>
  <si>
    <t>刘江湖</t>
  </si>
  <si>
    <t>胡克民</t>
  </si>
  <si>
    <t>李勇战</t>
  </si>
  <si>
    <t>叶佳翔</t>
  </si>
  <si>
    <t>刘会平</t>
  </si>
  <si>
    <t>单位负责人：</t>
  </si>
  <si>
    <t>填报人：</t>
  </si>
  <si>
    <t>报送时间：20   年   月   日</t>
  </si>
  <si>
    <r>
      <rPr>
        <b/>
        <sz val="10"/>
        <color theme="1"/>
        <rFont val="宋体"/>
        <charset val="134"/>
        <scheme val="minor"/>
      </rPr>
      <t>以下为审核结果，请勿修改任务内容！超过</t>
    </r>
    <r>
      <rPr>
        <b/>
        <sz val="10"/>
        <color rgb="FFFF0000"/>
        <rFont val="宋体"/>
        <charset val="134"/>
        <scheme val="minor"/>
      </rPr>
      <t>红色</t>
    </r>
    <r>
      <rPr>
        <b/>
        <sz val="10"/>
        <color theme="1"/>
        <rFont val="宋体"/>
        <charset val="134"/>
        <scheme val="minor"/>
      </rPr>
      <t>范围的请核实修改！</t>
    </r>
  </si>
  <si>
    <t>审核指标</t>
  </si>
  <si>
    <t>审核公式</t>
  </si>
  <si>
    <t>全镇平均</t>
  </si>
  <si>
    <t>参考范围</t>
  </si>
  <si>
    <t>村1</t>
  </si>
  <si>
    <t>村2</t>
  </si>
  <si>
    <t>村3</t>
  </si>
  <si>
    <t>村4</t>
  </si>
  <si>
    <t>村5</t>
  </si>
  <si>
    <t>村6</t>
  </si>
  <si>
    <t>村7</t>
  </si>
  <si>
    <t>村8</t>
  </si>
  <si>
    <t>村9</t>
  </si>
  <si>
    <t>村10</t>
  </si>
  <si>
    <t>村11</t>
  </si>
  <si>
    <t>村12</t>
  </si>
  <si>
    <t>村13</t>
  </si>
  <si>
    <t>村14</t>
  </si>
  <si>
    <t>村15</t>
  </si>
  <si>
    <t>村16</t>
  </si>
  <si>
    <t>村17</t>
  </si>
  <si>
    <t>村18</t>
  </si>
  <si>
    <t>村19</t>
  </si>
  <si>
    <t>村20</t>
  </si>
  <si>
    <t>村21</t>
  </si>
  <si>
    <t>村22</t>
  </si>
  <si>
    <t>猪头重</t>
  </si>
  <si>
    <t>猪肉*1000/0.75/出栏</t>
  </si>
  <si>
    <t>90-130</t>
  </si>
  <si>
    <t>牛头重</t>
  </si>
  <si>
    <t>牛肉*1000/0.42/出栏</t>
  </si>
  <si>
    <t>350-650</t>
  </si>
  <si>
    <t>羊头重</t>
  </si>
  <si>
    <t>羊肉*1000/0.50/出栏</t>
  </si>
  <si>
    <t>25-40</t>
  </si>
  <si>
    <t>禽头重</t>
  </si>
  <si>
    <t>禽肉*1000/0.77/出栏</t>
  </si>
  <si>
    <t>1.0-2.0</t>
  </si>
  <si>
    <t>蛋每只每季度</t>
  </si>
  <si>
    <t>蛋出栏/蛋鸡存栏*1000</t>
  </si>
  <si>
    <t>1.0-3.5</t>
  </si>
  <si>
    <t>牛存栏=肉牛+奶牛</t>
  </si>
  <si>
    <t>牛存栏-（肉牛+奶牛）</t>
  </si>
  <si>
    <t>羊存栏=山羊+绵羊</t>
  </si>
  <si>
    <t>羊存栏-(山羊+绵羊)</t>
  </si>
  <si>
    <t>活鸡=肉鸡+蛋鸡</t>
  </si>
  <si>
    <t>活鸡-(肉鸡+蛋鸡)</t>
  </si>
  <si>
    <t>羊出栏=山羊+绵羊</t>
  </si>
  <si>
    <t>羊出栏-(山羊+绵羊)</t>
  </si>
  <si>
    <t>羊肉=山羊肉+绵羊肉</t>
  </si>
  <si>
    <t>羊肉-（山羊肉+绵羊肉）</t>
  </si>
  <si>
    <t>存栏：活家禽≥活鸡</t>
  </si>
  <si>
    <t>活家禽-活鸡</t>
  </si>
  <si>
    <t>≥0</t>
  </si>
  <si>
    <t>出栏：活家禽≥活鸡</t>
  </si>
  <si>
    <t>禽肉≥鸡肉</t>
  </si>
  <si>
    <t>禽肉-鸡肉</t>
  </si>
  <si>
    <t>禽蛋≥鸡蛋</t>
  </si>
  <si>
    <t>禽蛋-鸡蛋</t>
  </si>
  <si>
    <t>猪存栏≥能繁母猪</t>
  </si>
  <si>
    <t>猪-能繁母猪</t>
  </si>
  <si>
    <t>注：畜禽存栏和出栏数是整数位，产品产量保留四位小数，（表格已设置，不要改动表格内设置和下面审核公式，请直接填写数据即可。A406表也要填写正确）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</si>
</sst>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  <numFmt numFmtId="178" formatCode="0.00_ "/>
  </numFmts>
  <fonts count="5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B05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00B050"/>
      <name val="宋体"/>
      <charset val="134"/>
    </font>
    <font>
      <sz val="10"/>
      <color rgb="FF00B050"/>
      <name val="宋体"/>
      <charset val="134"/>
    </font>
    <font>
      <b/>
      <sz val="10"/>
      <name val="宋体"/>
      <charset val="134"/>
    </font>
    <font>
      <b/>
      <sz val="10"/>
      <name val="Microsoft JhengHei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FF00"/>
      <name val="宋体"/>
      <charset val="134"/>
    </font>
    <font>
      <sz val="10"/>
      <color rgb="FFFFFF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0"/>
      <color theme="0"/>
      <name val="宋体"/>
      <charset val="134"/>
      <scheme val="minor"/>
    </font>
    <font>
      <sz val="10"/>
      <color theme="0"/>
      <name val="宋体"/>
      <charset val="134"/>
    </font>
    <font>
      <b/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sz val="16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21" applyNumberFormat="0" applyAlignment="0" applyProtection="0">
      <alignment vertical="center"/>
    </xf>
    <xf numFmtId="0" fontId="41" fillId="7" borderId="22" applyNumberFormat="0" applyAlignment="0" applyProtection="0">
      <alignment vertical="center"/>
    </xf>
    <xf numFmtId="0" fontId="42" fillId="7" borderId="21" applyNumberFormat="0" applyAlignment="0" applyProtection="0">
      <alignment vertical="center"/>
    </xf>
    <xf numFmtId="0" fontId="43" fillId="8" borderId="23" applyNumberFormat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justify" vertical="center" wrapText="1"/>
    </xf>
    <xf numFmtId="0" fontId="12" fillId="0" borderId="5" xfId="0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justify" vertical="center" wrapText="1" indent="3"/>
    </xf>
    <xf numFmtId="0" fontId="12" fillId="0" borderId="6" xfId="0" applyFont="1" applyFill="1" applyBorder="1" applyAlignment="1">
      <alignment horizontal="center" vertical="top" wrapText="1"/>
    </xf>
    <xf numFmtId="177" fontId="12" fillId="0" borderId="6" xfId="0" applyNumberFormat="1" applyFont="1" applyFill="1" applyBorder="1" applyAlignment="1">
      <alignment horizontal="center" vertical="top" wrapText="1"/>
    </xf>
    <xf numFmtId="10" fontId="12" fillId="0" borderId="6" xfId="0" applyNumberFormat="1" applyFont="1" applyFill="1" applyBorder="1" applyAlignment="1">
      <alignment horizontal="center" vertical="top" wrapText="1"/>
    </xf>
    <xf numFmtId="176" fontId="12" fillId="0" borderId="6" xfId="0" applyNumberFormat="1" applyFont="1" applyFill="1" applyBorder="1" applyAlignment="1">
      <alignment horizontal="justify" vertical="center" wrapText="1"/>
    </xf>
    <xf numFmtId="176" fontId="12" fillId="0" borderId="6" xfId="0" applyNumberFormat="1" applyFont="1" applyFill="1" applyBorder="1" applyAlignment="1">
      <alignment horizontal="justify" vertical="center" wrapText="1" indent="4"/>
    </xf>
    <xf numFmtId="176" fontId="12" fillId="0" borderId="6" xfId="0" applyNumberFormat="1" applyFont="1" applyFill="1" applyBorder="1" applyAlignment="1">
      <alignment horizontal="justify" vertical="center" wrapText="1" indent="7"/>
    </xf>
    <xf numFmtId="176" fontId="13" fillId="0" borderId="6" xfId="0" applyNumberFormat="1" applyFont="1" applyFill="1" applyBorder="1" applyAlignment="1">
      <alignment horizontal="justify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top" wrapText="1"/>
    </xf>
    <xf numFmtId="10" fontId="14" fillId="0" borderId="6" xfId="0" applyNumberFormat="1" applyFont="1" applyFill="1" applyBorder="1" applyAlignment="1">
      <alignment horizontal="center" vertical="top" wrapText="1"/>
    </xf>
    <xf numFmtId="0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3"/>
    </xf>
    <xf numFmtId="0" fontId="14" fillId="0" borderId="6" xfId="0" applyFont="1" applyFill="1" applyBorder="1" applyAlignment="1">
      <alignment horizontal="center" vertical="top" wrapText="1"/>
    </xf>
    <xf numFmtId="177" fontId="14" fillId="0" borderId="6" xfId="0" applyNumberFormat="1" applyFont="1" applyFill="1" applyBorder="1" applyAlignment="1">
      <alignment horizontal="center" vertical="top" wrapText="1"/>
    </xf>
    <xf numFmtId="176" fontId="14" fillId="0" borderId="6" xfId="0" applyNumberFormat="1" applyFont="1" applyFill="1" applyBorder="1" applyAlignment="1">
      <alignment horizontal="justify" vertical="center" wrapText="1" indent="4"/>
    </xf>
    <xf numFmtId="176" fontId="15" fillId="0" borderId="6" xfId="0" applyNumberFormat="1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center" vertical="top" wrapText="1"/>
    </xf>
    <xf numFmtId="10" fontId="8" fillId="0" borderId="6" xfId="0" applyNumberFormat="1" applyFont="1" applyFill="1" applyBorder="1" applyAlignment="1">
      <alignment horizontal="center" vertical="top" wrapText="1"/>
    </xf>
    <xf numFmtId="176" fontId="8" fillId="0" borderId="6" xfId="0" applyNumberFormat="1" applyFont="1" applyFill="1" applyBorder="1" applyAlignment="1">
      <alignment horizontal="justify" vertical="center" wrapText="1" indent="3"/>
    </xf>
    <xf numFmtId="176" fontId="8" fillId="0" borderId="6" xfId="0" applyNumberFormat="1" applyFont="1" applyFill="1" applyBorder="1" applyAlignment="1">
      <alignment horizontal="center" vertical="top" wrapText="1"/>
    </xf>
    <xf numFmtId="178" fontId="8" fillId="0" borderId="6" xfId="0" applyNumberFormat="1" applyFont="1" applyFill="1" applyBorder="1" applyAlignment="1">
      <alignment horizontal="center" vertical="top" wrapText="1"/>
    </xf>
    <xf numFmtId="176" fontId="0" fillId="0" borderId="6" xfId="0" applyNumberFormat="1" applyBorder="1">
      <alignment vertical="center"/>
    </xf>
    <xf numFmtId="176" fontId="8" fillId="0" borderId="6" xfId="0" applyNumberFormat="1" applyFont="1" applyFill="1" applyBorder="1" applyAlignment="1">
      <alignment horizontal="justify" vertical="center" wrapText="1" indent="4"/>
    </xf>
    <xf numFmtId="176" fontId="8" fillId="0" borderId="6" xfId="0" applyNumberFormat="1" applyFont="1" applyFill="1" applyBorder="1" applyAlignment="1">
      <alignment horizontal="justify" vertical="center" wrapText="1" indent="2"/>
    </xf>
    <xf numFmtId="176" fontId="8" fillId="0" borderId="7" xfId="0" applyNumberFormat="1" applyFont="1" applyFill="1" applyBorder="1" applyAlignment="1">
      <alignment horizontal="justify" vertical="center" wrapText="1" indent="3"/>
    </xf>
    <xf numFmtId="0" fontId="8" fillId="0" borderId="7" xfId="0" applyFont="1" applyFill="1" applyBorder="1" applyAlignment="1">
      <alignment horizontal="center" vertical="top" wrapText="1"/>
    </xf>
    <xf numFmtId="2" fontId="16" fillId="0" borderId="8" xfId="0" applyNumberFormat="1" applyFont="1" applyFill="1" applyBorder="1" applyAlignment="1">
      <alignment horizontal="center"/>
    </xf>
    <xf numFmtId="178" fontId="8" fillId="0" borderId="7" xfId="0" applyNumberFormat="1" applyFont="1" applyFill="1" applyBorder="1" applyAlignment="1">
      <alignment horizontal="center" vertical="top" wrapText="1"/>
    </xf>
    <xf numFmtId="0" fontId="0" fillId="0" borderId="6" xfId="0" applyBorder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0" fontId="1" fillId="0" borderId="5" xfId="0" applyFont="1" applyBorder="1" applyProtection="1">
      <alignment vertical="center"/>
    </xf>
    <xf numFmtId="0" fontId="8" fillId="0" borderId="5" xfId="0" applyFont="1" applyFill="1" applyBorder="1" applyAlignment="1" applyProtection="1">
      <alignment horizontal="center" vertical="center" wrapText="1"/>
    </xf>
    <xf numFmtId="178" fontId="18" fillId="0" borderId="5" xfId="0" applyNumberFormat="1" applyFont="1" applyFill="1" applyBorder="1" applyAlignment="1" applyProtection="1">
      <alignment vertical="center"/>
    </xf>
    <xf numFmtId="178" fontId="19" fillId="3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Protection="1">
      <alignment vertical="center"/>
    </xf>
    <xf numFmtId="0" fontId="8" fillId="0" borderId="6" xfId="0" applyFont="1" applyFill="1" applyBorder="1" applyAlignment="1" applyProtection="1">
      <alignment horizontal="center" vertical="center" wrapText="1"/>
    </xf>
    <xf numFmtId="178" fontId="18" fillId="0" borderId="6" xfId="0" applyNumberFormat="1" applyFont="1" applyFill="1" applyBorder="1" applyAlignment="1" applyProtection="1">
      <alignment vertical="center"/>
    </xf>
    <xf numFmtId="178" fontId="19" fillId="3" borderId="6" xfId="0" applyNumberFormat="1" applyFont="1" applyFill="1" applyBorder="1" applyAlignment="1" applyProtection="1">
      <alignment horizontal="center" vertical="center"/>
    </xf>
    <xf numFmtId="0" fontId="1" fillId="0" borderId="6" xfId="0" applyFont="1" applyBorder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>
      <alignment vertical="center"/>
    </xf>
    <xf numFmtId="177" fontId="19" fillId="3" borderId="9" xfId="0" applyNumberFormat="1" applyFont="1" applyFill="1" applyBorder="1" applyAlignment="1">
      <alignment horizontal="center" vertical="center" wrapText="1"/>
    </xf>
    <xf numFmtId="177" fontId="19" fillId="3" borderId="10" xfId="0" applyNumberFormat="1" applyFont="1" applyFill="1" applyBorder="1" applyAlignment="1">
      <alignment horizontal="center" vertical="center" wrapText="1"/>
    </xf>
    <xf numFmtId="178" fontId="1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center" wrapText="1"/>
    </xf>
    <xf numFmtId="0" fontId="20" fillId="3" borderId="6" xfId="0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top" wrapText="1"/>
    </xf>
    <xf numFmtId="177" fontId="12" fillId="0" borderId="0" xfId="0" applyNumberFormat="1" applyFont="1" applyFill="1" applyBorder="1" applyAlignment="1">
      <alignment horizontal="center" vertical="top" wrapText="1"/>
    </xf>
    <xf numFmtId="177" fontId="14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176" fontId="8" fillId="0" borderId="0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8" fillId="0" borderId="6" xfId="0" applyNumberFormat="1" applyFont="1" applyFill="1" applyBorder="1" applyAlignment="1">
      <alignment horizontal="center" vertical="top" wrapText="1"/>
    </xf>
    <xf numFmtId="176" fontId="8" fillId="0" borderId="7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center"/>
    </xf>
    <xf numFmtId="0" fontId="1" fillId="0" borderId="0" xfId="0" applyFont="1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178" fontId="18" fillId="0" borderId="0" xfId="0" applyNumberFormat="1" applyFont="1" applyFill="1" applyBorder="1" applyAlignment="1" applyProtection="1">
      <alignment vertical="center"/>
    </xf>
    <xf numFmtId="178" fontId="19" fillId="0" borderId="0" xfId="0" applyNumberFormat="1" applyFont="1" applyFill="1" applyBorder="1" applyAlignment="1" applyProtection="1">
      <alignment horizontal="center" vertical="center"/>
    </xf>
    <xf numFmtId="178" fontId="23" fillId="4" borderId="0" xfId="0" applyNumberFormat="1" applyFont="1" applyFill="1" applyBorder="1" applyAlignment="1" applyProtection="1">
      <alignment vertical="center"/>
    </xf>
    <xf numFmtId="0" fontId="1" fillId="0" borderId="0" xfId="0" applyFont="1" applyBorder="1">
      <alignment vertical="center"/>
    </xf>
    <xf numFmtId="177" fontId="19" fillId="0" borderId="0" xfId="0" applyNumberFormat="1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57" fontId="27" fillId="0" borderId="0" xfId="0" applyNumberFormat="1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6" fontId="29" fillId="0" borderId="10" xfId="0" applyNumberFormat="1" applyFont="1" applyFill="1" applyBorder="1" applyAlignment="1">
      <alignment horizontal="justify" vertical="center" wrapText="1"/>
    </xf>
    <xf numFmtId="0" fontId="28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justify" vertical="center" wrapText="1" indent="3"/>
    </xf>
    <xf numFmtId="0" fontId="30" fillId="0" borderId="6" xfId="0" applyFont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top" wrapText="1"/>
    </xf>
    <xf numFmtId="177" fontId="12" fillId="0" borderId="15" xfId="0" applyNumberFormat="1" applyFont="1" applyFill="1" applyBorder="1" applyAlignment="1">
      <alignment horizontal="center" vertical="top" wrapText="1"/>
    </xf>
    <xf numFmtId="176" fontId="8" fillId="0" borderId="10" xfId="0" applyNumberFormat="1" applyFont="1" applyFill="1" applyBorder="1" applyAlignment="1">
      <alignment horizontal="justify" vertical="center" wrapText="1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justify" vertical="center" wrapText="1" indent="4"/>
    </xf>
    <xf numFmtId="176" fontId="8" fillId="0" borderId="10" xfId="0" applyNumberFormat="1" applyFont="1" applyFill="1" applyBorder="1" applyAlignment="1">
      <alignment horizontal="justify" vertical="center" wrapText="1" indent="7"/>
    </xf>
    <xf numFmtId="176" fontId="15" fillId="0" borderId="10" xfId="0" applyNumberFormat="1" applyFont="1" applyFill="1" applyBorder="1" applyAlignment="1">
      <alignment horizontal="justify" vertical="center" wrapText="1"/>
    </xf>
    <xf numFmtId="176" fontId="9" fillId="0" borderId="10" xfId="0" applyNumberFormat="1" applyFont="1" applyFill="1" applyBorder="1" applyAlignment="1">
      <alignment horizontal="justify" vertical="center" wrapText="1" indent="3"/>
    </xf>
    <xf numFmtId="176" fontId="9" fillId="0" borderId="10" xfId="0" applyNumberFormat="1" applyFont="1" applyFill="1" applyBorder="1" applyAlignment="1">
      <alignment horizontal="justify" vertical="center" wrapText="1" indent="2"/>
    </xf>
    <xf numFmtId="176" fontId="9" fillId="0" borderId="16" xfId="0" applyNumberFormat="1" applyFont="1" applyFill="1" applyBorder="1" applyAlignment="1">
      <alignment horizontal="justify" vertical="center" wrapText="1" indent="3"/>
    </xf>
    <xf numFmtId="0" fontId="28" fillId="0" borderId="7" xfId="0" applyFont="1" applyBorder="1" applyAlignment="1">
      <alignment horizontal="center" vertical="center" wrapText="1"/>
    </xf>
    <xf numFmtId="176" fontId="9" fillId="0" borderId="17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Alignment="1">
      <alignment horizontal="left" vertical="center"/>
    </xf>
    <xf numFmtId="176" fontId="31" fillId="0" borderId="0" xfId="0" applyNumberFormat="1" applyFont="1" applyFill="1" applyAlignment="1">
      <alignment horizontal="center" vertical="center"/>
    </xf>
    <xf numFmtId="176" fontId="27" fillId="0" borderId="0" xfId="0" applyNumberFormat="1" applyFont="1" applyFill="1" applyAlignment="1">
      <alignment horizontal="left" vertical="top" wrapText="1"/>
    </xf>
    <xf numFmtId="176" fontId="27" fillId="0" borderId="0" xfId="0" applyNumberFormat="1" applyFont="1" applyFill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numFmt numFmtId="178" formatCode="0.00_ "/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M41" sqref="M41"/>
    </sheetView>
  </sheetViews>
  <sheetFormatPr defaultColWidth="9" defaultRowHeight="14.4" outlineLevelCol="4"/>
  <cols>
    <col min="1" max="1" width="22.4444444444444" customWidth="1"/>
    <col min="4" max="4" width="8.12962962962963" customWidth="1"/>
    <col min="5" max="5" width="26.4444444444444" style="127" customWidth="1"/>
  </cols>
  <sheetData>
    <row r="1" ht="17.4" spans="1:5">
      <c r="A1" s="128" t="s">
        <v>0</v>
      </c>
      <c r="B1" s="128"/>
      <c r="C1" s="128"/>
      <c r="D1" s="128"/>
      <c r="E1" s="128"/>
    </row>
    <row r="2" ht="17.4" spans="1:5">
      <c r="A2" s="128"/>
      <c r="B2" s="128"/>
      <c r="C2" s="128"/>
      <c r="D2" s="128"/>
      <c r="E2" s="128"/>
    </row>
    <row r="3" ht="14" customHeight="1" spans="1:5">
      <c r="A3" s="129"/>
      <c r="B3" s="130"/>
      <c r="C3" s="130"/>
      <c r="D3" s="131" t="s">
        <v>1</v>
      </c>
      <c r="E3" s="132" t="s">
        <v>2</v>
      </c>
    </row>
    <row r="4" ht="14" customHeight="1" spans="1:5">
      <c r="A4" s="130"/>
      <c r="B4" s="130"/>
      <c r="C4" s="130"/>
      <c r="D4" s="133" t="s">
        <v>3</v>
      </c>
      <c r="E4" s="132" t="s">
        <v>4</v>
      </c>
    </row>
    <row r="5" ht="18" customHeight="1" spans="1:5">
      <c r="A5" s="134" t="s">
        <v>5</v>
      </c>
      <c r="B5" s="134"/>
      <c r="C5" s="134"/>
      <c r="D5" s="133" t="s">
        <v>6</v>
      </c>
      <c r="E5" s="132" t="s">
        <v>7</v>
      </c>
    </row>
    <row r="6" ht="19" customHeight="1" spans="1:5">
      <c r="A6" s="135" t="s">
        <v>8</v>
      </c>
      <c r="B6" s="136" t="s">
        <v>9</v>
      </c>
      <c r="C6" s="136"/>
      <c r="D6" s="133" t="s">
        <v>10</v>
      </c>
      <c r="E6" s="137">
        <v>46023</v>
      </c>
    </row>
    <row r="7" ht="15.15" spans="1:5">
      <c r="A7" s="138" t="s">
        <v>11</v>
      </c>
      <c r="B7" s="139" t="s">
        <v>12</v>
      </c>
      <c r="C7" s="139" t="s">
        <v>13</v>
      </c>
      <c r="D7" s="139" t="s">
        <v>14</v>
      </c>
      <c r="E7" s="140"/>
    </row>
    <row r="8" spans="1:5">
      <c r="A8" s="141" t="s">
        <v>15</v>
      </c>
      <c r="B8" s="142" t="s">
        <v>16</v>
      </c>
      <c r="C8" s="142" t="s">
        <v>17</v>
      </c>
      <c r="D8" s="143">
        <v>1</v>
      </c>
      <c r="E8" s="144"/>
    </row>
    <row r="9" spans="1:5">
      <c r="A9" s="145" t="s">
        <v>18</v>
      </c>
      <c r="B9" s="146" t="s">
        <v>19</v>
      </c>
      <c r="C9" s="146" t="s">
        <v>19</v>
      </c>
      <c r="D9" s="147" t="s">
        <v>19</v>
      </c>
      <c r="E9" s="148"/>
    </row>
    <row r="10" spans="1:5">
      <c r="A10" s="149" t="s">
        <v>20</v>
      </c>
      <c r="B10" s="150" t="s">
        <v>21</v>
      </c>
      <c r="C10" s="150">
        <v>1</v>
      </c>
      <c r="D10" s="151">
        <v>57715</v>
      </c>
      <c r="E10" s="152"/>
    </row>
    <row r="11" spans="1:5">
      <c r="A11" s="153" t="s">
        <v>22</v>
      </c>
      <c r="B11" s="150" t="s">
        <v>21</v>
      </c>
      <c r="C11" s="150">
        <v>2</v>
      </c>
      <c r="D11" s="154">
        <v>5823</v>
      </c>
      <c r="E11" s="155"/>
    </row>
    <row r="12" spans="1:5">
      <c r="A12" s="149" t="s">
        <v>23</v>
      </c>
      <c r="B12" s="150" t="s">
        <v>21</v>
      </c>
      <c r="C12" s="150">
        <v>3</v>
      </c>
      <c r="D12" s="154">
        <v>3938</v>
      </c>
      <c r="E12" s="155"/>
    </row>
    <row r="13" spans="1:5">
      <c r="A13" s="156" t="s">
        <v>24</v>
      </c>
      <c r="B13" s="150" t="s">
        <v>21</v>
      </c>
      <c r="C13" s="150">
        <v>4</v>
      </c>
      <c r="D13" s="154">
        <v>3633</v>
      </c>
      <c r="E13" s="155"/>
    </row>
    <row r="14" spans="1:5">
      <c r="A14" s="157" t="s">
        <v>25</v>
      </c>
      <c r="B14" s="150" t="s">
        <v>21</v>
      </c>
      <c r="C14" s="150">
        <v>5</v>
      </c>
      <c r="D14" s="154">
        <v>305</v>
      </c>
      <c r="E14" s="155"/>
    </row>
    <row r="15" spans="1:5">
      <c r="A15" s="149" t="s">
        <v>26</v>
      </c>
      <c r="B15" s="150" t="s">
        <v>27</v>
      </c>
      <c r="C15" s="150">
        <v>6</v>
      </c>
      <c r="D15" s="154">
        <v>2243</v>
      </c>
      <c r="E15" s="155"/>
    </row>
    <row r="16" spans="1:5">
      <c r="A16" s="156" t="s">
        <v>28</v>
      </c>
      <c r="B16" s="150" t="s">
        <v>27</v>
      </c>
      <c r="C16" s="150">
        <v>7</v>
      </c>
      <c r="D16" s="154">
        <v>2243</v>
      </c>
      <c r="E16" s="155"/>
    </row>
    <row r="17" spans="1:5">
      <c r="A17" s="156" t="s">
        <v>29</v>
      </c>
      <c r="B17" s="150" t="s">
        <v>27</v>
      </c>
      <c r="C17" s="150">
        <v>8</v>
      </c>
      <c r="D17" s="154">
        <v>0</v>
      </c>
      <c r="E17" s="155"/>
    </row>
    <row r="18" spans="1:5">
      <c r="A18" s="149" t="s">
        <v>30</v>
      </c>
      <c r="B18" s="150" t="s">
        <v>27</v>
      </c>
      <c r="C18" s="150">
        <v>9</v>
      </c>
      <c r="D18" s="154">
        <v>834954</v>
      </c>
      <c r="E18" s="155"/>
    </row>
    <row r="19" spans="1:5">
      <c r="A19" s="149" t="s">
        <v>31</v>
      </c>
      <c r="B19" s="150" t="s">
        <v>27</v>
      </c>
      <c r="C19" s="150">
        <v>10</v>
      </c>
      <c r="D19" s="154">
        <v>730512</v>
      </c>
      <c r="E19" s="155"/>
    </row>
    <row r="20" spans="1:5">
      <c r="A20" s="149" t="s">
        <v>32</v>
      </c>
      <c r="B20" s="150" t="s">
        <v>27</v>
      </c>
      <c r="C20" s="150">
        <v>11</v>
      </c>
      <c r="D20" s="154">
        <v>214458</v>
      </c>
      <c r="E20" s="155"/>
    </row>
    <row r="21" spans="1:5">
      <c r="A21" s="149" t="s">
        <v>33</v>
      </c>
      <c r="B21" s="150" t="s">
        <v>27</v>
      </c>
      <c r="C21" s="150">
        <v>12</v>
      </c>
      <c r="D21" s="154">
        <v>516054</v>
      </c>
      <c r="E21" s="155"/>
    </row>
    <row r="22" spans="1:5">
      <c r="A22" s="158" t="s">
        <v>34</v>
      </c>
      <c r="B22" s="150" t="s">
        <v>19</v>
      </c>
      <c r="C22" s="150" t="s">
        <v>19</v>
      </c>
      <c r="D22" s="154" t="s">
        <v>19</v>
      </c>
      <c r="E22" s="155"/>
    </row>
    <row r="23" spans="1:5">
      <c r="A23" s="149" t="s">
        <v>20</v>
      </c>
      <c r="B23" s="150" t="s">
        <v>21</v>
      </c>
      <c r="C23" s="150">
        <v>13</v>
      </c>
      <c r="D23" s="154">
        <v>24509</v>
      </c>
      <c r="E23" s="155"/>
    </row>
    <row r="24" spans="1:5">
      <c r="A24" s="149" t="s">
        <v>23</v>
      </c>
      <c r="B24" s="150" t="s">
        <v>21</v>
      </c>
      <c r="C24" s="150">
        <v>14</v>
      </c>
      <c r="D24" s="154">
        <v>739</v>
      </c>
      <c r="E24" s="155"/>
    </row>
    <row r="25" spans="1:5">
      <c r="A25" s="149" t="s">
        <v>26</v>
      </c>
      <c r="B25" s="150" t="s">
        <v>27</v>
      </c>
      <c r="C25" s="150">
        <v>15</v>
      </c>
      <c r="D25" s="154">
        <v>591</v>
      </c>
      <c r="E25" s="155"/>
    </row>
    <row r="26" spans="1:5">
      <c r="A26" s="156" t="s">
        <v>28</v>
      </c>
      <c r="B26" s="150" t="s">
        <v>27</v>
      </c>
      <c r="C26" s="150">
        <v>16</v>
      </c>
      <c r="D26" s="154">
        <v>591</v>
      </c>
      <c r="E26" s="155"/>
    </row>
    <row r="27" spans="1:5">
      <c r="A27" s="156" t="s">
        <v>29</v>
      </c>
      <c r="B27" s="150" t="s">
        <v>27</v>
      </c>
      <c r="C27" s="150">
        <v>17</v>
      </c>
      <c r="D27" s="154">
        <v>0</v>
      </c>
      <c r="E27" s="155"/>
    </row>
    <row r="28" spans="1:5">
      <c r="A28" s="149" t="s">
        <v>30</v>
      </c>
      <c r="B28" s="150" t="s">
        <v>27</v>
      </c>
      <c r="C28" s="150">
        <v>18</v>
      </c>
      <c r="D28" s="154">
        <v>315085</v>
      </c>
      <c r="E28" s="155"/>
    </row>
    <row r="29" spans="1:5">
      <c r="A29" s="149" t="s">
        <v>31</v>
      </c>
      <c r="B29" s="150" t="s">
        <v>27</v>
      </c>
      <c r="C29" s="150">
        <v>19</v>
      </c>
      <c r="D29" s="154">
        <v>296023</v>
      </c>
      <c r="E29" s="155"/>
    </row>
    <row r="30" spans="1:5">
      <c r="A30" s="158" t="s">
        <v>35</v>
      </c>
      <c r="B30" s="150" t="s">
        <v>19</v>
      </c>
      <c r="C30" s="150" t="s">
        <v>19</v>
      </c>
      <c r="D30" s="154" t="s">
        <v>19</v>
      </c>
      <c r="E30" s="155"/>
    </row>
    <row r="31" spans="1:5">
      <c r="A31" s="149" t="s">
        <v>36</v>
      </c>
      <c r="B31" s="150" t="s">
        <v>37</v>
      </c>
      <c r="C31" s="150">
        <v>20</v>
      </c>
      <c r="D31" s="154">
        <v>2328.355</v>
      </c>
      <c r="E31" s="155"/>
    </row>
    <row r="32" spans="1:5">
      <c r="A32" s="149" t="s">
        <v>38</v>
      </c>
      <c r="B32" s="150" t="s">
        <v>37</v>
      </c>
      <c r="C32" s="150">
        <v>21</v>
      </c>
      <c r="D32" s="154">
        <v>124.152</v>
      </c>
      <c r="E32" s="155"/>
    </row>
    <row r="33" spans="1:5">
      <c r="A33" s="149" t="s">
        <v>39</v>
      </c>
      <c r="B33" s="150" t="s">
        <v>37</v>
      </c>
      <c r="C33" s="150">
        <v>22</v>
      </c>
      <c r="D33" s="154">
        <v>10.81</v>
      </c>
      <c r="E33" s="155"/>
    </row>
    <row r="34" spans="1:5">
      <c r="A34" s="156" t="s">
        <v>40</v>
      </c>
      <c r="B34" s="150" t="s">
        <v>37</v>
      </c>
      <c r="C34" s="150">
        <v>23</v>
      </c>
      <c r="D34" s="154">
        <v>10.81</v>
      </c>
      <c r="E34" s="155"/>
    </row>
    <row r="35" spans="1:5">
      <c r="A35" s="156" t="s">
        <v>41</v>
      </c>
      <c r="B35" s="150" t="s">
        <v>37</v>
      </c>
      <c r="C35" s="150">
        <v>24</v>
      </c>
      <c r="D35" s="154">
        <v>0</v>
      </c>
      <c r="E35" s="155"/>
    </row>
    <row r="36" spans="1:5">
      <c r="A36" s="149" t="s">
        <v>42</v>
      </c>
      <c r="B36" s="150" t="s">
        <v>37</v>
      </c>
      <c r="C36" s="150">
        <v>25</v>
      </c>
      <c r="D36" s="154">
        <v>453.72</v>
      </c>
      <c r="E36" s="155"/>
    </row>
    <row r="37" spans="1:5">
      <c r="A37" s="159" t="s">
        <v>43</v>
      </c>
      <c r="B37" s="146" t="s">
        <v>37</v>
      </c>
      <c r="C37" s="146">
        <v>26</v>
      </c>
      <c r="D37" s="154">
        <v>420</v>
      </c>
      <c r="E37" s="155"/>
    </row>
    <row r="38" spans="1:5">
      <c r="A38" s="160" t="s">
        <v>44</v>
      </c>
      <c r="B38" s="146" t="s">
        <v>37</v>
      </c>
      <c r="C38" s="146">
        <v>27</v>
      </c>
      <c r="D38" s="154">
        <v>1399.38</v>
      </c>
      <c r="E38" s="155"/>
    </row>
    <row r="39" spans="1:5">
      <c r="A39" s="160" t="s">
        <v>45</v>
      </c>
      <c r="B39" s="146" t="s">
        <v>37</v>
      </c>
      <c r="C39" s="146">
        <v>28</v>
      </c>
      <c r="D39" s="154">
        <v>1276</v>
      </c>
      <c r="E39" s="155"/>
    </row>
    <row r="40" ht="15.15" spans="1:5">
      <c r="A40" s="161" t="s">
        <v>46</v>
      </c>
      <c r="B40" s="162" t="s">
        <v>37</v>
      </c>
      <c r="C40" s="162">
        <v>29</v>
      </c>
      <c r="D40" s="163">
        <v>156</v>
      </c>
      <c r="E40" s="163"/>
    </row>
    <row r="41" s="126" customFormat="1" ht="18" customHeight="1" spans="1:5">
      <c r="A41" s="164" t="s">
        <v>47</v>
      </c>
      <c r="B41" s="164"/>
      <c r="C41" s="164"/>
      <c r="D41" s="164"/>
      <c r="E41" s="165"/>
    </row>
    <row r="42" spans="1:5">
      <c r="A42" s="166" t="s">
        <v>48</v>
      </c>
      <c r="B42" s="166"/>
      <c r="C42" s="166"/>
      <c r="D42" s="166"/>
      <c r="E42" s="167"/>
    </row>
    <row r="43" spans="1:5">
      <c r="A43" s="166"/>
      <c r="B43" s="166"/>
      <c r="C43" s="166"/>
      <c r="D43" s="166"/>
      <c r="E43" s="167"/>
    </row>
    <row r="44" spans="1:5">
      <c r="A44" s="166"/>
      <c r="B44" s="166"/>
      <c r="C44" s="166"/>
      <c r="D44" s="166"/>
      <c r="E44" s="167"/>
    </row>
    <row r="45" spans="1:5">
      <c r="A45" s="166"/>
      <c r="B45" s="166"/>
      <c r="C45" s="166"/>
      <c r="D45" s="166"/>
      <c r="E45" s="167"/>
    </row>
  </sheetData>
  <mergeCells count="39">
    <mergeCell ref="A1:E1"/>
    <mergeCell ref="A5:C5"/>
    <mergeCell ref="B6:C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1:E41"/>
    <mergeCell ref="A42:E4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9"/>
  <sheetViews>
    <sheetView zoomScale="60" zoomScaleNormal="60" workbookViewId="0">
      <pane xSplit="3" ySplit="3" topLeftCell="D4" activePane="bottomRight" state="frozen"/>
      <selection/>
      <selection pane="topRight"/>
      <selection pane="bottomLeft"/>
      <selection pane="bottomRight" activeCell="Q50" sqref="Q50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2" customFormat="1" ht="27" customHeight="1" spans="1:33">
      <c r="A2" s="11" t="s">
        <v>11</v>
      </c>
      <c r="B2" s="12" t="s">
        <v>12</v>
      </c>
      <c r="C2" s="11" t="s">
        <v>13</v>
      </c>
      <c r="D2" s="11" t="s">
        <v>50</v>
      </c>
      <c r="E2" s="11" t="s">
        <v>51</v>
      </c>
      <c r="F2" s="13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60</v>
      </c>
      <c r="O2" s="14" t="s">
        <v>61</v>
      </c>
      <c r="P2" s="14" t="s">
        <v>62</v>
      </c>
      <c r="Q2" s="14" t="s">
        <v>63</v>
      </c>
      <c r="R2" s="14" t="s">
        <v>64</v>
      </c>
      <c r="S2" s="14" t="s">
        <v>65</v>
      </c>
      <c r="T2" s="14" t="s">
        <v>66</v>
      </c>
      <c r="U2" s="14" t="s">
        <v>67</v>
      </c>
      <c r="V2" s="14" t="s">
        <v>68</v>
      </c>
      <c r="W2" s="14" t="s">
        <v>69</v>
      </c>
      <c r="X2" s="14" t="s">
        <v>70</v>
      </c>
      <c r="Y2" s="14" t="s">
        <v>71</v>
      </c>
      <c r="Z2" s="14" t="s">
        <v>72</v>
      </c>
      <c r="AA2" s="14" t="s">
        <v>73</v>
      </c>
      <c r="AB2" s="83" t="s">
        <v>74</v>
      </c>
      <c r="AC2" s="124" t="s">
        <v>75</v>
      </c>
      <c r="AD2" s="125" t="s">
        <v>76</v>
      </c>
      <c r="AE2" s="86"/>
      <c r="AF2" s="86"/>
      <c r="AG2" s="86"/>
    </row>
    <row r="3" s="3" customFormat="1" customHeight="1" spans="1:33">
      <c r="A3" s="15" t="s">
        <v>18</v>
      </c>
      <c r="B3" s="16" t="s">
        <v>19</v>
      </c>
      <c r="C3" s="16" t="s">
        <v>19</v>
      </c>
      <c r="D3" s="16" t="s">
        <v>19</v>
      </c>
      <c r="E3" s="16" t="s">
        <v>19</v>
      </c>
      <c r="F3" s="16" t="s">
        <v>19</v>
      </c>
      <c r="G3" s="16" t="s">
        <v>19</v>
      </c>
      <c r="H3" s="16" t="s">
        <v>19</v>
      </c>
      <c r="I3" s="16" t="s">
        <v>19</v>
      </c>
      <c r="J3" s="16" t="s">
        <v>19</v>
      </c>
      <c r="K3" s="16" t="s">
        <v>19</v>
      </c>
      <c r="L3" s="16" t="s">
        <v>19</v>
      </c>
      <c r="M3" s="16" t="s">
        <v>19</v>
      </c>
      <c r="N3" s="16" t="s">
        <v>19</v>
      </c>
      <c r="O3" s="16" t="s">
        <v>19</v>
      </c>
      <c r="P3" s="16" t="s">
        <v>19</v>
      </c>
      <c r="Q3" s="16" t="s">
        <v>19</v>
      </c>
      <c r="R3" s="16" t="s">
        <v>19</v>
      </c>
      <c r="S3" s="16" t="s">
        <v>19</v>
      </c>
      <c r="T3" s="16" t="s">
        <v>19</v>
      </c>
      <c r="U3" s="16" t="s">
        <v>19</v>
      </c>
      <c r="V3" s="16" t="s">
        <v>19</v>
      </c>
      <c r="W3" s="16" t="s">
        <v>19</v>
      </c>
      <c r="X3" s="16" t="s">
        <v>19</v>
      </c>
      <c r="Y3" s="16" t="s">
        <v>19</v>
      </c>
      <c r="Z3" s="16" t="s">
        <v>19</v>
      </c>
      <c r="AA3" s="16" t="s">
        <v>19</v>
      </c>
      <c r="AB3" s="16" t="s">
        <v>19</v>
      </c>
      <c r="AC3" s="16" t="s">
        <v>19</v>
      </c>
      <c r="AD3" s="16" t="s">
        <v>19</v>
      </c>
      <c r="AE3" s="87"/>
      <c r="AF3" s="87"/>
      <c r="AG3" s="87"/>
    </row>
    <row r="4" s="4" customFormat="1" customHeight="1" spans="1:33">
      <c r="A4" s="17" t="s">
        <v>20</v>
      </c>
      <c r="B4" s="18" t="s">
        <v>21</v>
      </c>
      <c r="C4" s="18">
        <v>1</v>
      </c>
      <c r="D4" s="19">
        <v>57715</v>
      </c>
      <c r="E4" s="19">
        <v>57705</v>
      </c>
      <c r="F4" s="20">
        <f>D4/E4-1</f>
        <v>0.000173295208387492</v>
      </c>
      <c r="G4" s="19">
        <v>3910</v>
      </c>
      <c r="H4" s="19">
        <v>781</v>
      </c>
      <c r="I4" s="19">
        <v>3580</v>
      </c>
      <c r="J4" s="19">
        <v>850</v>
      </c>
      <c r="K4" s="19">
        <v>1310</v>
      </c>
      <c r="L4" s="19">
        <v>3670</v>
      </c>
      <c r="M4" s="19">
        <v>650</v>
      </c>
      <c r="N4" s="19">
        <v>1390</v>
      </c>
      <c r="O4" s="19">
        <v>3730</v>
      </c>
      <c r="P4" s="19">
        <v>1180</v>
      </c>
      <c r="Q4" s="19">
        <v>4710</v>
      </c>
      <c r="R4" s="19">
        <v>3284</v>
      </c>
      <c r="S4" s="19">
        <v>8620</v>
      </c>
      <c r="T4" s="19">
        <v>2540</v>
      </c>
      <c r="U4" s="19">
        <v>3210</v>
      </c>
      <c r="V4" s="19">
        <v>2232</v>
      </c>
      <c r="W4" s="19">
        <v>1540</v>
      </c>
      <c r="X4" s="19">
        <v>2110</v>
      </c>
      <c r="Y4" s="19">
        <v>3514</v>
      </c>
      <c r="Z4" s="19">
        <v>1281</v>
      </c>
      <c r="AA4" s="19">
        <v>1543</v>
      </c>
      <c r="AB4" s="19">
        <v>2080</v>
      </c>
      <c r="AC4" s="19">
        <f>SUM(G4:AB4)</f>
        <v>57715</v>
      </c>
      <c r="AD4" s="19">
        <f>AC4-D4</f>
        <v>0</v>
      </c>
      <c r="AE4" s="88"/>
      <c r="AF4" s="88"/>
      <c r="AG4" s="88"/>
    </row>
    <row r="5" s="4" customFormat="1" customHeight="1" spans="1:35">
      <c r="A5" s="21" t="s">
        <v>22</v>
      </c>
      <c r="B5" s="18" t="s">
        <v>21</v>
      </c>
      <c r="C5" s="18">
        <v>2</v>
      </c>
      <c r="D5" s="19">
        <v>5823</v>
      </c>
      <c r="E5" s="19">
        <v>5785</v>
      </c>
      <c r="F5" s="20">
        <f t="shared" ref="F5:F15" si="0">D5/E5-1</f>
        <v>0.00656871218668975</v>
      </c>
      <c r="G5" s="19">
        <v>1198</v>
      </c>
      <c r="H5" s="19">
        <v>60</v>
      </c>
      <c r="I5" s="19">
        <v>271</v>
      </c>
      <c r="J5" s="19">
        <v>50</v>
      </c>
      <c r="K5" s="19">
        <v>110</v>
      </c>
      <c r="L5" s="19">
        <v>280</v>
      </c>
      <c r="M5" s="19">
        <v>36</v>
      </c>
      <c r="N5" s="19">
        <v>109</v>
      </c>
      <c r="O5" s="19">
        <v>320</v>
      </c>
      <c r="P5" s="19">
        <v>108</v>
      </c>
      <c r="Q5" s="19">
        <v>420</v>
      </c>
      <c r="R5" s="19">
        <v>310</v>
      </c>
      <c r="S5" s="19">
        <v>740</v>
      </c>
      <c r="T5" s="19">
        <v>210</v>
      </c>
      <c r="U5" s="19">
        <v>320</v>
      </c>
      <c r="V5" s="19">
        <v>200</v>
      </c>
      <c r="W5" s="19">
        <v>190</v>
      </c>
      <c r="X5" s="19">
        <v>220</v>
      </c>
      <c r="Y5" s="19">
        <v>320</v>
      </c>
      <c r="Z5" s="19">
        <v>100</v>
      </c>
      <c r="AA5" s="19">
        <v>101</v>
      </c>
      <c r="AB5" s="19">
        <v>150</v>
      </c>
      <c r="AC5" s="19">
        <f t="shared" ref="AC5:AC34" si="1">SUM(G5:AB5)</f>
        <v>5823</v>
      </c>
      <c r="AD5" s="19">
        <f t="shared" ref="AD5:AD34" si="2">AC5-D5</f>
        <v>0</v>
      </c>
      <c r="AE5" s="89"/>
      <c r="AF5" s="89"/>
      <c r="AG5" s="89"/>
      <c r="AH5" s="100"/>
      <c r="AI5" s="100"/>
    </row>
    <row r="6" s="4" customFormat="1" customHeight="1" spans="1:35">
      <c r="A6" s="17" t="s">
        <v>23</v>
      </c>
      <c r="B6" s="18" t="s">
        <v>21</v>
      </c>
      <c r="C6" s="18">
        <v>3</v>
      </c>
      <c r="D6" s="19">
        <v>3938</v>
      </c>
      <c r="E6" s="19">
        <v>3855</v>
      </c>
      <c r="F6" s="20">
        <f t="shared" si="0"/>
        <v>0.0215304798962386</v>
      </c>
      <c r="G6" s="19">
        <v>65</v>
      </c>
      <c r="H6" s="19">
        <v>52</v>
      </c>
      <c r="I6" s="19">
        <v>497</v>
      </c>
      <c r="J6" s="19"/>
      <c r="K6" s="19">
        <v>75</v>
      </c>
      <c r="L6" s="19">
        <v>93</v>
      </c>
      <c r="M6" s="19">
        <v>70</v>
      </c>
      <c r="N6" s="19">
        <v>82</v>
      </c>
      <c r="O6" s="19">
        <v>265</v>
      </c>
      <c r="P6" s="19">
        <v>123</v>
      </c>
      <c r="Q6" s="19">
        <v>315</v>
      </c>
      <c r="R6" s="19">
        <v>186</v>
      </c>
      <c r="S6" s="19">
        <v>406</v>
      </c>
      <c r="T6" s="19">
        <v>259</v>
      </c>
      <c r="U6" s="19">
        <v>363</v>
      </c>
      <c r="V6" s="19">
        <v>313</v>
      </c>
      <c r="W6" s="19">
        <v>148</v>
      </c>
      <c r="X6" s="19">
        <v>103</v>
      </c>
      <c r="Y6" s="19">
        <v>185</v>
      </c>
      <c r="Z6" s="19">
        <v>88</v>
      </c>
      <c r="AA6" s="19">
        <v>75</v>
      </c>
      <c r="AB6" s="19">
        <v>175</v>
      </c>
      <c r="AC6" s="19">
        <f t="shared" si="1"/>
        <v>3938</v>
      </c>
      <c r="AD6" s="19">
        <f t="shared" si="2"/>
        <v>0</v>
      </c>
      <c r="AE6" s="89"/>
      <c r="AF6" s="89"/>
      <c r="AG6" s="89"/>
      <c r="AH6" s="100"/>
      <c r="AI6" s="100"/>
    </row>
    <row r="7" s="4" customFormat="1" customHeight="1" spans="1:35">
      <c r="A7" s="22" t="s">
        <v>24</v>
      </c>
      <c r="B7" s="18" t="s">
        <v>21</v>
      </c>
      <c r="C7" s="18">
        <v>4</v>
      </c>
      <c r="D7" s="19">
        <f>D6-D8</f>
        <v>3633</v>
      </c>
      <c r="E7" s="19">
        <v>3554</v>
      </c>
      <c r="F7" s="20">
        <f t="shared" si="0"/>
        <v>0.0222284749577941</v>
      </c>
      <c r="G7" s="19">
        <v>65</v>
      </c>
      <c r="H7" s="19">
        <v>52</v>
      </c>
      <c r="I7" s="19">
        <f>I6-I8</f>
        <v>192</v>
      </c>
      <c r="J7" s="19"/>
      <c r="K7" s="19">
        <v>75</v>
      </c>
      <c r="L7" s="19">
        <v>93</v>
      </c>
      <c r="M7" s="19">
        <v>70</v>
      </c>
      <c r="N7" s="19">
        <v>82</v>
      </c>
      <c r="O7" s="19">
        <v>265</v>
      </c>
      <c r="P7" s="19">
        <v>123</v>
      </c>
      <c r="Q7" s="19">
        <v>315</v>
      </c>
      <c r="R7" s="19">
        <v>186</v>
      </c>
      <c r="S7" s="19">
        <v>406</v>
      </c>
      <c r="T7" s="19">
        <v>259</v>
      </c>
      <c r="U7" s="19">
        <v>363</v>
      </c>
      <c r="V7" s="19">
        <v>313</v>
      </c>
      <c r="W7" s="19">
        <v>148</v>
      </c>
      <c r="X7" s="19">
        <v>103</v>
      </c>
      <c r="Y7" s="19">
        <v>185</v>
      </c>
      <c r="Z7" s="19">
        <v>88</v>
      </c>
      <c r="AA7" s="19">
        <v>75</v>
      </c>
      <c r="AB7" s="19">
        <v>175</v>
      </c>
      <c r="AC7" s="19">
        <f t="shared" si="1"/>
        <v>3633</v>
      </c>
      <c r="AD7" s="19">
        <f t="shared" si="2"/>
        <v>0</v>
      </c>
      <c r="AE7" s="89"/>
      <c r="AF7" s="89"/>
      <c r="AG7" s="89"/>
      <c r="AH7" s="100"/>
      <c r="AI7" s="100"/>
    </row>
    <row r="8" s="4" customFormat="1" customHeight="1" spans="1:35">
      <c r="A8" s="23" t="s">
        <v>25</v>
      </c>
      <c r="B8" s="18" t="s">
        <v>21</v>
      </c>
      <c r="C8" s="18">
        <v>5</v>
      </c>
      <c r="D8" s="19">
        <v>305</v>
      </c>
      <c r="E8" s="19">
        <v>301</v>
      </c>
      <c r="F8" s="20">
        <f t="shared" si="0"/>
        <v>0.0132890365448506</v>
      </c>
      <c r="G8" s="19"/>
      <c r="H8" s="19"/>
      <c r="I8" s="19">
        <v>305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>
        <f t="shared" si="1"/>
        <v>305</v>
      </c>
      <c r="AD8" s="19">
        <f t="shared" si="2"/>
        <v>0</v>
      </c>
      <c r="AE8" s="89"/>
      <c r="AF8" s="89"/>
      <c r="AG8" s="89"/>
      <c r="AH8" s="100"/>
      <c r="AI8" s="100"/>
    </row>
    <row r="9" s="4" customFormat="1" customHeight="1" spans="1:35">
      <c r="A9" s="17" t="s">
        <v>26</v>
      </c>
      <c r="B9" s="18" t="s">
        <v>27</v>
      </c>
      <c r="C9" s="18">
        <v>6</v>
      </c>
      <c r="D9" s="19">
        <v>2243</v>
      </c>
      <c r="E9" s="19">
        <v>2197</v>
      </c>
      <c r="F9" s="20">
        <f t="shared" si="0"/>
        <v>0.0209376422394174</v>
      </c>
      <c r="G9" s="19"/>
      <c r="H9" s="19"/>
      <c r="I9" s="19"/>
      <c r="J9" s="19">
        <v>151</v>
      </c>
      <c r="K9" s="19"/>
      <c r="L9" s="19"/>
      <c r="M9" s="19"/>
      <c r="N9" s="19"/>
      <c r="O9" s="19"/>
      <c r="P9" s="19">
        <v>136</v>
      </c>
      <c r="Q9" s="19">
        <v>118</v>
      </c>
      <c r="R9" s="19">
        <v>125</v>
      </c>
      <c r="S9" s="19">
        <v>206</v>
      </c>
      <c r="T9" s="19">
        <v>138</v>
      </c>
      <c r="U9" s="19">
        <v>198</v>
      </c>
      <c r="V9" s="19">
        <v>239</v>
      </c>
      <c r="W9" s="19">
        <v>150</v>
      </c>
      <c r="X9" s="19">
        <v>150</v>
      </c>
      <c r="Y9" s="19">
        <v>260</v>
      </c>
      <c r="Z9" s="19">
        <v>50</v>
      </c>
      <c r="AA9" s="19">
        <v>60</v>
      </c>
      <c r="AB9" s="19">
        <v>262</v>
      </c>
      <c r="AC9" s="19">
        <f t="shared" si="1"/>
        <v>2243</v>
      </c>
      <c r="AD9" s="19">
        <f t="shared" si="2"/>
        <v>0</v>
      </c>
      <c r="AE9" s="89"/>
      <c r="AF9" s="89"/>
      <c r="AG9" s="89"/>
      <c r="AH9" s="100"/>
      <c r="AI9" s="100"/>
    </row>
    <row r="10" s="4" customFormat="1" customHeight="1" spans="1:35">
      <c r="A10" s="22" t="s">
        <v>28</v>
      </c>
      <c r="B10" s="18" t="s">
        <v>27</v>
      </c>
      <c r="C10" s="18">
        <v>7</v>
      </c>
      <c r="D10" s="19">
        <v>2243</v>
      </c>
      <c r="E10" s="19">
        <v>2197</v>
      </c>
      <c r="F10" s="20">
        <f t="shared" si="0"/>
        <v>0.0209376422394174</v>
      </c>
      <c r="G10" s="19"/>
      <c r="H10" s="19"/>
      <c r="I10" s="19"/>
      <c r="J10" s="19">
        <v>151</v>
      </c>
      <c r="K10" s="19"/>
      <c r="L10" s="19"/>
      <c r="M10" s="19"/>
      <c r="N10" s="19"/>
      <c r="O10" s="19"/>
      <c r="P10" s="19">
        <v>136</v>
      </c>
      <c r="Q10" s="19">
        <v>118</v>
      </c>
      <c r="R10" s="19">
        <v>125</v>
      </c>
      <c r="S10" s="19">
        <v>206</v>
      </c>
      <c r="T10" s="19">
        <v>138</v>
      </c>
      <c r="U10" s="19">
        <v>198</v>
      </c>
      <c r="V10" s="19">
        <v>239</v>
      </c>
      <c r="W10" s="19">
        <v>150</v>
      </c>
      <c r="X10" s="19">
        <v>150</v>
      </c>
      <c r="Y10" s="19">
        <v>260</v>
      </c>
      <c r="Z10" s="19">
        <v>50</v>
      </c>
      <c r="AA10" s="19">
        <v>60</v>
      </c>
      <c r="AB10" s="19">
        <v>262</v>
      </c>
      <c r="AC10" s="19">
        <f t="shared" si="1"/>
        <v>2243</v>
      </c>
      <c r="AD10" s="19">
        <f t="shared" si="2"/>
        <v>0</v>
      </c>
      <c r="AE10" s="89"/>
      <c r="AF10" s="89"/>
      <c r="AG10" s="89"/>
      <c r="AH10" s="100"/>
      <c r="AI10" s="100"/>
    </row>
    <row r="11" s="4" customFormat="1" customHeight="1" spans="1:35">
      <c r="A11" s="22" t="s">
        <v>29</v>
      </c>
      <c r="B11" s="18" t="s">
        <v>27</v>
      </c>
      <c r="C11" s="18">
        <v>8</v>
      </c>
      <c r="D11" s="19">
        <v>0</v>
      </c>
      <c r="E11" s="19"/>
      <c r="F11" s="20" t="e">
        <f t="shared" si="0"/>
        <v>#DIV/0!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>
        <f t="shared" si="1"/>
        <v>0</v>
      </c>
      <c r="AD11" s="19">
        <f t="shared" si="2"/>
        <v>0</v>
      </c>
      <c r="AE11" s="89"/>
      <c r="AF11" s="89"/>
      <c r="AG11" s="89"/>
      <c r="AH11" s="100"/>
      <c r="AI11" s="100"/>
    </row>
    <row r="12" s="4" customFormat="1" customHeight="1" spans="1:35">
      <c r="A12" s="17" t="s">
        <v>30</v>
      </c>
      <c r="B12" s="18" t="s">
        <v>27</v>
      </c>
      <c r="C12" s="18">
        <v>9</v>
      </c>
      <c r="D12" s="19">
        <v>834954</v>
      </c>
      <c r="E12" s="19">
        <v>804348</v>
      </c>
      <c r="F12" s="20">
        <f t="shared" si="0"/>
        <v>0.0380506944755254</v>
      </c>
      <c r="G12" s="19">
        <v>70860</v>
      </c>
      <c r="H12" s="19">
        <v>33250</v>
      </c>
      <c r="I12" s="19">
        <v>40268</v>
      </c>
      <c r="J12" s="19">
        <v>29970</v>
      </c>
      <c r="K12" s="19">
        <v>34208</v>
      </c>
      <c r="L12" s="19">
        <v>45282</v>
      </c>
      <c r="M12" s="19">
        <v>31060</v>
      </c>
      <c r="N12" s="19">
        <v>35570</v>
      </c>
      <c r="O12" s="19">
        <v>32540</v>
      </c>
      <c r="P12" s="19">
        <v>36680</v>
      </c>
      <c r="Q12" s="19">
        <v>38450</v>
      </c>
      <c r="R12" s="19">
        <v>29850</v>
      </c>
      <c r="S12" s="19">
        <v>46680</v>
      </c>
      <c r="T12" s="19">
        <v>32960</v>
      </c>
      <c r="U12" s="19">
        <v>28506</v>
      </c>
      <c r="V12" s="19">
        <v>25210</v>
      </c>
      <c r="W12" s="19">
        <v>60610</v>
      </c>
      <c r="X12" s="19">
        <v>32880</v>
      </c>
      <c r="Y12" s="19">
        <v>30940</v>
      </c>
      <c r="Z12" s="19">
        <v>34780</v>
      </c>
      <c r="AA12" s="19">
        <v>38580</v>
      </c>
      <c r="AB12" s="19">
        <v>45820</v>
      </c>
      <c r="AC12" s="19">
        <f t="shared" si="1"/>
        <v>834954</v>
      </c>
      <c r="AD12" s="19">
        <f t="shared" si="2"/>
        <v>0</v>
      </c>
      <c r="AE12" s="89"/>
      <c r="AF12" s="89"/>
      <c r="AG12" s="89"/>
      <c r="AH12" s="100"/>
      <c r="AI12" s="100"/>
    </row>
    <row r="13" s="4" customFormat="1" customHeight="1" spans="1:35">
      <c r="A13" s="17" t="s">
        <v>31</v>
      </c>
      <c r="B13" s="18" t="s">
        <v>27</v>
      </c>
      <c r="C13" s="18">
        <v>10</v>
      </c>
      <c r="D13" s="19">
        <v>730512</v>
      </c>
      <c r="E13" s="19">
        <v>712080</v>
      </c>
      <c r="F13" s="20">
        <f t="shared" si="0"/>
        <v>0.0258847320525784</v>
      </c>
      <c r="G13" s="19">
        <v>64070</v>
      </c>
      <c r="H13" s="19">
        <v>28075</v>
      </c>
      <c r="I13" s="19">
        <v>35066</v>
      </c>
      <c r="J13" s="19">
        <v>26100</v>
      </c>
      <c r="K13" s="19">
        <v>28760</v>
      </c>
      <c r="L13" s="19">
        <v>39560</v>
      </c>
      <c r="M13" s="19">
        <v>27106</v>
      </c>
      <c r="N13" s="19">
        <v>31490</v>
      </c>
      <c r="O13" s="19">
        <v>28960</v>
      </c>
      <c r="P13" s="19">
        <v>33750</v>
      </c>
      <c r="Q13" s="19">
        <v>33800</v>
      </c>
      <c r="R13" s="19">
        <v>26810</v>
      </c>
      <c r="S13" s="19">
        <v>40201</v>
      </c>
      <c r="T13" s="19">
        <v>29060</v>
      </c>
      <c r="U13" s="19">
        <v>25604</v>
      </c>
      <c r="V13" s="19">
        <v>21330</v>
      </c>
      <c r="W13" s="19">
        <v>53020</v>
      </c>
      <c r="X13" s="19">
        <v>28710</v>
      </c>
      <c r="Y13" s="19">
        <v>26090</v>
      </c>
      <c r="Z13" s="19">
        <v>29701</v>
      </c>
      <c r="AA13" s="19">
        <v>33039</v>
      </c>
      <c r="AB13" s="19">
        <v>40210</v>
      </c>
      <c r="AC13" s="19">
        <f t="shared" si="1"/>
        <v>730512</v>
      </c>
      <c r="AD13" s="19">
        <f t="shared" si="2"/>
        <v>0</v>
      </c>
      <c r="AE13" s="89"/>
      <c r="AF13" s="89"/>
      <c r="AG13" s="89"/>
      <c r="AH13" s="100"/>
      <c r="AI13" s="100"/>
    </row>
    <row r="14" s="4" customFormat="1" customHeight="1" spans="1:35">
      <c r="A14" s="17" t="s">
        <v>32</v>
      </c>
      <c r="B14" s="18" t="s">
        <v>27</v>
      </c>
      <c r="C14" s="18">
        <v>11</v>
      </c>
      <c r="D14" s="19">
        <f>D13-D15</f>
        <v>214458</v>
      </c>
      <c r="E14" s="19">
        <v>213810</v>
      </c>
      <c r="F14" s="20">
        <f t="shared" si="0"/>
        <v>0.00303072821664085</v>
      </c>
      <c r="G14" s="19">
        <f>G13-G15</f>
        <v>11026</v>
      </c>
      <c r="H14" s="19">
        <f t="shared" ref="H14:AB14" si="3">H13-H15</f>
        <v>8795</v>
      </c>
      <c r="I14" s="19">
        <f t="shared" si="3"/>
        <v>10406</v>
      </c>
      <c r="J14" s="19">
        <f t="shared" si="3"/>
        <v>9840</v>
      </c>
      <c r="K14" s="19">
        <f t="shared" si="3"/>
        <v>7810</v>
      </c>
      <c r="L14" s="19">
        <f t="shared" si="3"/>
        <v>5330</v>
      </c>
      <c r="M14" s="19">
        <f t="shared" si="3"/>
        <v>8496</v>
      </c>
      <c r="N14" s="19">
        <f t="shared" si="3"/>
        <v>10090</v>
      </c>
      <c r="O14" s="19">
        <f t="shared" si="3"/>
        <v>9410</v>
      </c>
      <c r="P14" s="19">
        <f t="shared" si="3"/>
        <v>11000</v>
      </c>
      <c r="Q14" s="19">
        <f t="shared" si="3"/>
        <v>10820</v>
      </c>
      <c r="R14" s="19">
        <f t="shared" si="3"/>
        <v>9550</v>
      </c>
      <c r="S14" s="19">
        <f t="shared" si="3"/>
        <v>12671</v>
      </c>
      <c r="T14" s="19">
        <f t="shared" si="3"/>
        <v>9920</v>
      </c>
      <c r="U14" s="19">
        <f t="shared" si="3"/>
        <v>8764</v>
      </c>
      <c r="V14" s="19">
        <f t="shared" si="3"/>
        <v>6370</v>
      </c>
      <c r="W14" s="19">
        <f t="shared" si="3"/>
        <v>16470</v>
      </c>
      <c r="X14" s="19">
        <f t="shared" si="3"/>
        <v>9430</v>
      </c>
      <c r="Y14" s="19">
        <f t="shared" si="3"/>
        <v>8330</v>
      </c>
      <c r="Z14" s="19">
        <f t="shared" si="3"/>
        <v>8231</v>
      </c>
      <c r="AA14" s="19">
        <f t="shared" si="3"/>
        <v>9819</v>
      </c>
      <c r="AB14" s="19">
        <f t="shared" si="3"/>
        <v>11880</v>
      </c>
      <c r="AC14" s="19">
        <f t="shared" si="1"/>
        <v>214458</v>
      </c>
      <c r="AD14" s="19">
        <f t="shared" si="2"/>
        <v>0</v>
      </c>
      <c r="AE14" s="89"/>
      <c r="AF14" s="89"/>
      <c r="AG14" s="89"/>
      <c r="AH14" s="100"/>
      <c r="AI14" s="100"/>
    </row>
    <row r="15" s="4" customFormat="1" customHeight="1" spans="1:35">
      <c r="A15" s="17" t="s">
        <v>33</v>
      </c>
      <c r="B15" s="18" t="s">
        <v>27</v>
      </c>
      <c r="C15" s="18">
        <v>12</v>
      </c>
      <c r="D15" s="19">
        <v>516054</v>
      </c>
      <c r="E15" s="19">
        <v>498270</v>
      </c>
      <c r="F15" s="20">
        <f t="shared" si="0"/>
        <v>0.0356914925642724</v>
      </c>
      <c r="G15" s="19">
        <v>53044</v>
      </c>
      <c r="H15" s="19">
        <v>19280</v>
      </c>
      <c r="I15" s="19">
        <v>24660</v>
      </c>
      <c r="J15" s="19">
        <v>16260</v>
      </c>
      <c r="K15" s="19">
        <v>20950</v>
      </c>
      <c r="L15" s="19">
        <v>34230</v>
      </c>
      <c r="M15" s="19">
        <v>18610</v>
      </c>
      <c r="N15" s="19">
        <v>21400</v>
      </c>
      <c r="O15" s="19">
        <v>19550</v>
      </c>
      <c r="P15" s="19">
        <v>22750</v>
      </c>
      <c r="Q15" s="19">
        <v>22980</v>
      </c>
      <c r="R15" s="19">
        <v>17260</v>
      </c>
      <c r="S15" s="19">
        <v>27530</v>
      </c>
      <c r="T15" s="19">
        <v>19140</v>
      </c>
      <c r="U15" s="19">
        <v>16840</v>
      </c>
      <c r="V15" s="19">
        <v>14960</v>
      </c>
      <c r="W15" s="19">
        <v>36550</v>
      </c>
      <c r="X15" s="19">
        <v>19280</v>
      </c>
      <c r="Y15" s="19">
        <v>17760</v>
      </c>
      <c r="Z15" s="19">
        <v>21470</v>
      </c>
      <c r="AA15" s="19">
        <v>23220</v>
      </c>
      <c r="AB15" s="19">
        <v>28330</v>
      </c>
      <c r="AC15" s="19">
        <f t="shared" si="1"/>
        <v>516054</v>
      </c>
      <c r="AD15" s="19">
        <f t="shared" si="2"/>
        <v>0</v>
      </c>
      <c r="AE15" s="89"/>
      <c r="AF15" s="89"/>
      <c r="AG15" s="89"/>
      <c r="AH15" s="100"/>
      <c r="AI15" s="100"/>
    </row>
    <row r="16" s="5" customFormat="1" customHeight="1" spans="1:36">
      <c r="A16" s="24" t="s">
        <v>34</v>
      </c>
      <c r="B16" s="25" t="s">
        <v>19</v>
      </c>
      <c r="C16" s="26" t="s">
        <v>19</v>
      </c>
      <c r="D16" s="26" t="s">
        <v>19</v>
      </c>
      <c r="E16" s="26"/>
      <c r="F16" s="27" t="s">
        <v>19</v>
      </c>
      <c r="G16" s="31">
        <f>$D$32/$D$33*G33</f>
        <v>146.032431503135</v>
      </c>
      <c r="H16" s="31">
        <f t="shared" ref="H16:AB16" si="4">$D$32/$D$33*H33</f>
        <v>51.2944055031348</v>
      </c>
      <c r="I16" s="31">
        <f t="shared" si="4"/>
        <v>66.9470630172414</v>
      </c>
      <c r="J16" s="31">
        <f t="shared" si="4"/>
        <v>44.3553012131661</v>
      </c>
      <c r="K16" s="31">
        <f t="shared" si="4"/>
        <v>55.7791113291536</v>
      </c>
      <c r="L16" s="31">
        <f t="shared" si="4"/>
        <v>93.9179191316614</v>
      </c>
      <c r="M16" s="31">
        <f t="shared" si="4"/>
        <v>48.8196085532915</v>
      </c>
      <c r="N16" s="31">
        <f t="shared" si="4"/>
        <v>56.3851437648903</v>
      </c>
      <c r="O16" s="31">
        <f t="shared" si="4"/>
        <v>52.1362268887147</v>
      </c>
      <c r="P16" s="31">
        <f t="shared" si="4"/>
        <v>61.8007224310345</v>
      </c>
      <c r="Q16" s="31">
        <f t="shared" si="4"/>
        <v>61.3715865423197</v>
      </c>
      <c r="R16" s="31">
        <f t="shared" si="4"/>
        <v>46.3651004200627</v>
      </c>
      <c r="S16" s="31">
        <f t="shared" si="4"/>
        <v>75.7495580266458</v>
      </c>
      <c r="T16" s="31">
        <f t="shared" si="4"/>
        <v>52.4501003652038</v>
      </c>
      <c r="U16" s="31">
        <f t="shared" si="4"/>
        <v>44.5681692836991</v>
      </c>
      <c r="V16" s="31">
        <f t="shared" si="4"/>
        <v>39.9088699655172</v>
      </c>
      <c r="W16" s="31">
        <f t="shared" si="4"/>
        <v>99.9897587633229</v>
      </c>
      <c r="X16" s="31">
        <f t="shared" si="4"/>
        <v>52.0620904561128</v>
      </c>
      <c r="Y16" s="31">
        <f t="shared" si="4"/>
        <v>47.7212707241379</v>
      </c>
      <c r="Z16" s="31">
        <f t="shared" si="4"/>
        <v>59.8650596567398</v>
      </c>
      <c r="AA16" s="31">
        <f t="shared" si="4"/>
        <v>63.7222378683386</v>
      </c>
      <c r="AB16" s="31">
        <f t="shared" si="4"/>
        <v>78.1382645924765</v>
      </c>
      <c r="AC16" s="31" t="s">
        <v>19</v>
      </c>
      <c r="AD16" s="31" t="s">
        <v>19</v>
      </c>
      <c r="AE16" s="90"/>
      <c r="AF16" s="90"/>
      <c r="AG16" s="90"/>
      <c r="AH16" s="90"/>
      <c r="AI16" s="90"/>
      <c r="AJ16" s="90"/>
    </row>
    <row r="17" s="5" customFormat="1" customHeight="1" spans="1:35">
      <c r="A17" s="29" t="s">
        <v>20</v>
      </c>
      <c r="B17" s="30" t="s">
        <v>21</v>
      </c>
      <c r="C17" s="30">
        <v>13</v>
      </c>
      <c r="D17" s="31">
        <v>24509</v>
      </c>
      <c r="E17" s="31">
        <v>23403</v>
      </c>
      <c r="F17" s="27">
        <f t="shared" ref="F16:F34" si="5">D17/E17-1</f>
        <v>0.047258898431825</v>
      </c>
      <c r="G17" s="28">
        <v>1627</v>
      </c>
      <c r="H17" s="28">
        <v>334</v>
      </c>
      <c r="I17" s="28">
        <v>1524</v>
      </c>
      <c r="J17" s="28">
        <v>363</v>
      </c>
      <c r="K17" s="28">
        <v>559</v>
      </c>
      <c r="L17" s="28">
        <v>1567</v>
      </c>
      <c r="M17" s="28">
        <v>278</v>
      </c>
      <c r="N17" s="28">
        <v>594</v>
      </c>
      <c r="O17" s="28">
        <v>1584</v>
      </c>
      <c r="P17" s="28">
        <v>504</v>
      </c>
      <c r="Q17" s="28">
        <v>1969</v>
      </c>
      <c r="R17" s="28">
        <v>1402</v>
      </c>
      <c r="S17" s="28">
        <v>3664</v>
      </c>
      <c r="T17" s="28">
        <v>1085</v>
      </c>
      <c r="U17" s="28">
        <v>1349</v>
      </c>
      <c r="V17" s="28">
        <v>953</v>
      </c>
      <c r="W17" s="28">
        <v>658</v>
      </c>
      <c r="X17" s="28">
        <v>901</v>
      </c>
      <c r="Y17" s="28">
        <v>1500</v>
      </c>
      <c r="Z17" s="28">
        <v>547</v>
      </c>
      <c r="AA17" s="28">
        <v>659</v>
      </c>
      <c r="AB17" s="28">
        <v>888</v>
      </c>
      <c r="AC17" s="31">
        <f t="shared" ref="AC17:AC19" si="6">SUM(G17:AB17)</f>
        <v>24509</v>
      </c>
      <c r="AD17" s="31">
        <f t="shared" si="2"/>
        <v>0</v>
      </c>
      <c r="AE17" s="90"/>
      <c r="AF17" s="90"/>
      <c r="AG17" s="90"/>
      <c r="AH17" s="101"/>
      <c r="AI17" s="101"/>
    </row>
    <row r="18" s="5" customFormat="1" customHeight="1" spans="1:35">
      <c r="A18" s="29" t="s">
        <v>23</v>
      </c>
      <c r="B18" s="30" t="s">
        <v>21</v>
      </c>
      <c r="C18" s="30">
        <v>14</v>
      </c>
      <c r="D18" s="31">
        <v>739</v>
      </c>
      <c r="E18" s="31">
        <v>705</v>
      </c>
      <c r="F18" s="27">
        <f t="shared" si="5"/>
        <v>0.04822695035461</v>
      </c>
      <c r="G18" s="28">
        <v>12</v>
      </c>
      <c r="H18" s="28">
        <v>10</v>
      </c>
      <c r="I18" s="28">
        <v>93</v>
      </c>
      <c r="J18" s="28">
        <v>0</v>
      </c>
      <c r="K18" s="28">
        <v>14</v>
      </c>
      <c r="L18" s="28">
        <v>17</v>
      </c>
      <c r="M18" s="28">
        <v>13</v>
      </c>
      <c r="N18" s="28">
        <v>15</v>
      </c>
      <c r="O18" s="28">
        <v>50</v>
      </c>
      <c r="P18" s="28">
        <v>23</v>
      </c>
      <c r="Q18" s="28">
        <v>59</v>
      </c>
      <c r="R18" s="28">
        <v>35</v>
      </c>
      <c r="S18" s="28">
        <v>76</v>
      </c>
      <c r="T18" s="28">
        <v>49</v>
      </c>
      <c r="U18" s="28">
        <v>68</v>
      </c>
      <c r="V18" s="28">
        <v>59</v>
      </c>
      <c r="W18" s="28">
        <v>28</v>
      </c>
      <c r="X18" s="28">
        <v>19</v>
      </c>
      <c r="Y18" s="28">
        <v>35</v>
      </c>
      <c r="Z18" s="28">
        <v>17</v>
      </c>
      <c r="AA18" s="28">
        <v>14</v>
      </c>
      <c r="AB18" s="28">
        <v>33</v>
      </c>
      <c r="AC18" s="31">
        <f t="shared" si="6"/>
        <v>739</v>
      </c>
      <c r="AD18" s="31">
        <f t="shared" si="2"/>
        <v>0</v>
      </c>
      <c r="AE18" s="90"/>
      <c r="AF18" s="90"/>
      <c r="AG18" s="90"/>
      <c r="AH18" s="101"/>
      <c r="AI18" s="101"/>
    </row>
    <row r="19" s="5" customFormat="1" customHeight="1" spans="1:35">
      <c r="A19" s="29" t="s">
        <v>26</v>
      </c>
      <c r="B19" s="30" t="s">
        <v>27</v>
      </c>
      <c r="C19" s="30">
        <v>15</v>
      </c>
      <c r="D19" s="31">
        <v>591</v>
      </c>
      <c r="E19" s="31">
        <v>551</v>
      </c>
      <c r="F19" s="27">
        <f t="shared" si="5"/>
        <v>0.072595281306715</v>
      </c>
      <c r="G19" s="28">
        <v>0</v>
      </c>
      <c r="H19" s="28">
        <v>0</v>
      </c>
      <c r="I19" s="28">
        <v>0</v>
      </c>
      <c r="J19" s="28">
        <v>40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36</v>
      </c>
      <c r="Q19" s="28">
        <v>31</v>
      </c>
      <c r="R19" s="28">
        <v>33</v>
      </c>
      <c r="S19" s="28">
        <v>54</v>
      </c>
      <c r="T19" s="28">
        <v>36</v>
      </c>
      <c r="U19" s="28">
        <v>52</v>
      </c>
      <c r="V19" s="28">
        <v>63</v>
      </c>
      <c r="W19" s="28">
        <v>40</v>
      </c>
      <c r="X19" s="28">
        <v>40</v>
      </c>
      <c r="Y19" s="28">
        <v>69</v>
      </c>
      <c r="Z19" s="28">
        <v>13</v>
      </c>
      <c r="AA19" s="28">
        <v>16</v>
      </c>
      <c r="AB19" s="28">
        <v>68</v>
      </c>
      <c r="AC19" s="31">
        <f t="shared" si="6"/>
        <v>591</v>
      </c>
      <c r="AD19" s="31">
        <f t="shared" si="2"/>
        <v>0</v>
      </c>
      <c r="AE19" s="90"/>
      <c r="AF19" s="90"/>
      <c r="AG19" s="90"/>
      <c r="AH19" s="101"/>
      <c r="AI19" s="101"/>
    </row>
    <row r="20" s="5" customFormat="1" customHeight="1" spans="1:35">
      <c r="A20" s="32" t="s">
        <v>28</v>
      </c>
      <c r="B20" s="30" t="s">
        <v>27</v>
      </c>
      <c r="C20" s="30">
        <v>16</v>
      </c>
      <c r="D20" s="31">
        <v>591</v>
      </c>
      <c r="E20" s="31">
        <v>551</v>
      </c>
      <c r="F20" s="27">
        <f t="shared" si="5"/>
        <v>0.072595281306715</v>
      </c>
      <c r="G20" s="31">
        <f t="shared" ref="G20:AC20" si="7">G19</f>
        <v>0</v>
      </c>
      <c r="H20" s="31">
        <f t="shared" si="7"/>
        <v>0</v>
      </c>
      <c r="I20" s="31">
        <f t="shared" si="7"/>
        <v>0</v>
      </c>
      <c r="J20" s="31">
        <f t="shared" si="7"/>
        <v>40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7"/>
        <v>0</v>
      </c>
      <c r="P20" s="31">
        <f t="shared" si="7"/>
        <v>36</v>
      </c>
      <c r="Q20" s="31">
        <f t="shared" si="7"/>
        <v>31</v>
      </c>
      <c r="R20" s="31">
        <f t="shared" si="7"/>
        <v>33</v>
      </c>
      <c r="S20" s="31">
        <f t="shared" si="7"/>
        <v>54</v>
      </c>
      <c r="T20" s="31">
        <f t="shared" si="7"/>
        <v>36</v>
      </c>
      <c r="U20" s="31">
        <f t="shared" si="7"/>
        <v>52</v>
      </c>
      <c r="V20" s="31">
        <f t="shared" si="7"/>
        <v>63</v>
      </c>
      <c r="W20" s="31">
        <f t="shared" si="7"/>
        <v>40</v>
      </c>
      <c r="X20" s="31">
        <f t="shared" si="7"/>
        <v>40</v>
      </c>
      <c r="Y20" s="31">
        <f t="shared" si="7"/>
        <v>69</v>
      </c>
      <c r="Z20" s="31">
        <f t="shared" si="7"/>
        <v>13</v>
      </c>
      <c r="AA20" s="31">
        <f t="shared" si="7"/>
        <v>16</v>
      </c>
      <c r="AB20" s="31">
        <f t="shared" si="7"/>
        <v>68</v>
      </c>
      <c r="AC20" s="31">
        <f t="shared" si="7"/>
        <v>591</v>
      </c>
      <c r="AD20" s="31">
        <f t="shared" si="2"/>
        <v>0</v>
      </c>
      <c r="AE20" s="90"/>
      <c r="AF20" s="90"/>
      <c r="AG20" s="90"/>
      <c r="AH20" s="101"/>
      <c r="AI20" s="101"/>
    </row>
    <row r="21" s="5" customFormat="1" customHeight="1" spans="1:35">
      <c r="A21" s="32" t="s">
        <v>29</v>
      </c>
      <c r="B21" s="30" t="s">
        <v>27</v>
      </c>
      <c r="C21" s="30">
        <v>17</v>
      </c>
      <c r="D21" s="31">
        <v>0</v>
      </c>
      <c r="E21" s="31"/>
      <c r="F21" s="27" t="e">
        <f t="shared" si="5"/>
        <v>#DIV/0!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f t="shared" ref="AC21:AC23" si="8">SUM(G21:AB21)</f>
        <v>0</v>
      </c>
      <c r="AD21" s="31">
        <f t="shared" si="2"/>
        <v>0</v>
      </c>
      <c r="AE21" s="90"/>
      <c r="AF21" s="90"/>
      <c r="AG21" s="90"/>
      <c r="AH21" s="101"/>
      <c r="AI21" s="101"/>
    </row>
    <row r="22" s="5" customFormat="1" customHeight="1" spans="1:35">
      <c r="A22" s="29" t="s">
        <v>30</v>
      </c>
      <c r="B22" s="30" t="s">
        <v>27</v>
      </c>
      <c r="C22" s="30">
        <v>18</v>
      </c>
      <c r="D22" s="31">
        <v>315085</v>
      </c>
      <c r="E22" s="31">
        <v>299796</v>
      </c>
      <c r="F22" s="27">
        <f t="shared" si="5"/>
        <v>0.0509980119814808</v>
      </c>
      <c r="G22" s="28">
        <v>26740</v>
      </c>
      <c r="H22" s="28">
        <v>12547</v>
      </c>
      <c r="I22" s="28">
        <v>15196</v>
      </c>
      <c r="J22" s="28">
        <v>11310</v>
      </c>
      <c r="K22" s="28">
        <v>12909</v>
      </c>
      <c r="L22" s="28">
        <v>17088</v>
      </c>
      <c r="M22" s="28">
        <v>11721</v>
      </c>
      <c r="N22" s="28">
        <v>13423</v>
      </c>
      <c r="O22" s="28">
        <v>12280</v>
      </c>
      <c r="P22" s="28">
        <v>13842</v>
      </c>
      <c r="Q22" s="28">
        <v>14510</v>
      </c>
      <c r="R22" s="28">
        <v>11264</v>
      </c>
      <c r="S22" s="28">
        <v>17616</v>
      </c>
      <c r="T22" s="28">
        <v>12438</v>
      </c>
      <c r="U22" s="28">
        <v>10757</v>
      </c>
      <c r="V22" s="28">
        <v>9513</v>
      </c>
      <c r="W22" s="28">
        <v>22872</v>
      </c>
      <c r="X22" s="28">
        <v>12408</v>
      </c>
      <c r="Y22" s="28">
        <v>11676</v>
      </c>
      <c r="Z22" s="28">
        <v>13125</v>
      </c>
      <c r="AA22" s="28">
        <v>14559</v>
      </c>
      <c r="AB22" s="28">
        <v>17291</v>
      </c>
      <c r="AC22" s="31">
        <f t="shared" si="8"/>
        <v>315085</v>
      </c>
      <c r="AD22" s="31">
        <f t="shared" si="2"/>
        <v>0</v>
      </c>
      <c r="AE22" s="90"/>
      <c r="AF22" s="90"/>
      <c r="AG22" s="90"/>
      <c r="AH22" s="101"/>
      <c r="AI22" s="101"/>
    </row>
    <row r="23" s="5" customFormat="1" customHeight="1" spans="1:35">
      <c r="A23" s="29" t="s">
        <v>31</v>
      </c>
      <c r="B23" s="30" t="s">
        <v>27</v>
      </c>
      <c r="C23" s="30">
        <v>19</v>
      </c>
      <c r="D23" s="31">
        <v>296023</v>
      </c>
      <c r="E23" s="31">
        <v>288475</v>
      </c>
      <c r="F23" s="27">
        <f t="shared" si="5"/>
        <v>0.0261651789583153</v>
      </c>
      <c r="G23" s="28">
        <v>25963</v>
      </c>
      <c r="H23" s="28">
        <v>11377</v>
      </c>
      <c r="I23" s="28">
        <v>14210</v>
      </c>
      <c r="J23" s="28">
        <v>10576</v>
      </c>
      <c r="K23" s="28">
        <v>11654</v>
      </c>
      <c r="L23" s="28">
        <v>16031</v>
      </c>
      <c r="M23" s="28">
        <v>10984</v>
      </c>
      <c r="N23" s="28">
        <v>12761</v>
      </c>
      <c r="O23" s="28">
        <v>11735</v>
      </c>
      <c r="P23" s="28">
        <v>13676</v>
      </c>
      <c r="Q23" s="28">
        <v>13697</v>
      </c>
      <c r="R23" s="28">
        <v>10864</v>
      </c>
      <c r="S23" s="28">
        <v>16291</v>
      </c>
      <c r="T23" s="28">
        <v>11776</v>
      </c>
      <c r="U23" s="28">
        <v>10375</v>
      </c>
      <c r="V23" s="28">
        <v>8643</v>
      </c>
      <c r="W23" s="28">
        <v>21485</v>
      </c>
      <c r="X23" s="28">
        <v>11634</v>
      </c>
      <c r="Y23" s="28">
        <v>10572</v>
      </c>
      <c r="Z23" s="28">
        <v>12036</v>
      </c>
      <c r="AA23" s="28">
        <v>13388</v>
      </c>
      <c r="AB23" s="28">
        <v>16295</v>
      </c>
      <c r="AC23" s="31">
        <f t="shared" si="8"/>
        <v>296023</v>
      </c>
      <c r="AD23" s="31">
        <f t="shared" si="2"/>
        <v>0</v>
      </c>
      <c r="AE23" s="90"/>
      <c r="AF23" s="90"/>
      <c r="AG23" s="90"/>
      <c r="AH23" s="101"/>
      <c r="AI23" s="101"/>
    </row>
    <row r="24" s="6" customFormat="1" customHeight="1" spans="1:36">
      <c r="A24" s="33" t="s">
        <v>35</v>
      </c>
      <c r="B24" s="34" t="s">
        <v>19</v>
      </c>
      <c r="C24" s="34" t="s">
        <v>19</v>
      </c>
      <c r="D24" s="34" t="s">
        <v>19</v>
      </c>
      <c r="E24" s="34"/>
      <c r="F24" s="35" t="s">
        <v>19</v>
      </c>
      <c r="G24" s="34" t="s">
        <v>19</v>
      </c>
      <c r="H24" s="34" t="s">
        <v>19</v>
      </c>
      <c r="I24" s="34" t="s">
        <v>19</v>
      </c>
      <c r="J24" s="34" t="s">
        <v>19</v>
      </c>
      <c r="K24" s="34" t="s">
        <v>19</v>
      </c>
      <c r="L24" s="34" t="s">
        <v>19</v>
      </c>
      <c r="M24" s="34" t="s">
        <v>19</v>
      </c>
      <c r="N24" s="34" t="s">
        <v>19</v>
      </c>
      <c r="O24" s="34" t="s">
        <v>19</v>
      </c>
      <c r="P24" s="34" t="s">
        <v>19</v>
      </c>
      <c r="Q24" s="34" t="s">
        <v>19</v>
      </c>
      <c r="R24" s="34" t="s">
        <v>19</v>
      </c>
      <c r="S24" s="34" t="s">
        <v>19</v>
      </c>
      <c r="T24" s="34" t="s">
        <v>19</v>
      </c>
      <c r="U24" s="34" t="s">
        <v>19</v>
      </c>
      <c r="V24" s="34" t="s">
        <v>19</v>
      </c>
      <c r="W24" s="34" t="s">
        <v>19</v>
      </c>
      <c r="X24" s="34" t="s">
        <v>19</v>
      </c>
      <c r="Y24" s="34" t="s">
        <v>19</v>
      </c>
      <c r="Z24" s="34" t="s">
        <v>19</v>
      </c>
      <c r="AA24" s="34" t="s">
        <v>19</v>
      </c>
      <c r="AB24" s="34" t="s">
        <v>19</v>
      </c>
      <c r="AC24" s="34" t="s">
        <v>19</v>
      </c>
      <c r="AD24" s="34" t="s">
        <v>19</v>
      </c>
      <c r="AE24" s="91"/>
      <c r="AF24" s="91"/>
      <c r="AG24" s="91"/>
      <c r="AH24" s="91"/>
      <c r="AI24" s="91"/>
      <c r="AJ24" s="91"/>
    </row>
    <row r="25" s="6" customFormat="1" customHeight="1" spans="1:37">
      <c r="A25" s="36" t="s">
        <v>36</v>
      </c>
      <c r="B25" s="34" t="s">
        <v>37</v>
      </c>
      <c r="C25" s="34">
        <v>20</v>
      </c>
      <c r="D25" s="37">
        <v>2328.355</v>
      </c>
      <c r="E25" s="38">
        <v>2261</v>
      </c>
      <c r="F25" s="35">
        <f t="shared" si="5"/>
        <v>0.0297899159663866</v>
      </c>
      <c r="G25" s="103">
        <v>155.065</v>
      </c>
      <c r="H25" s="103">
        <v>31.23</v>
      </c>
      <c r="I25" s="103">
        <v>144.48</v>
      </c>
      <c r="J25" s="103">
        <v>34.185</v>
      </c>
      <c r="K25" s="103">
        <v>52.305</v>
      </c>
      <c r="L25" s="103">
        <v>149.265</v>
      </c>
      <c r="M25" s="103">
        <v>25.81</v>
      </c>
      <c r="N25" s="103">
        <v>56.93</v>
      </c>
      <c r="O25" s="103">
        <v>152.98</v>
      </c>
      <c r="P25" s="103">
        <v>46.99</v>
      </c>
      <c r="Q25" s="103">
        <v>189.055</v>
      </c>
      <c r="R25" s="103">
        <v>135.09</v>
      </c>
      <c r="S25" s="103">
        <v>348.28</v>
      </c>
      <c r="T25" s="103">
        <v>102.015</v>
      </c>
      <c r="U25" s="103">
        <v>127.055</v>
      </c>
      <c r="V25" s="103">
        <v>90.535</v>
      </c>
      <c r="W25" s="103">
        <v>61.51</v>
      </c>
      <c r="X25" s="103">
        <v>86.595</v>
      </c>
      <c r="Y25" s="103">
        <v>140.5</v>
      </c>
      <c r="Z25" s="103">
        <v>50.465</v>
      </c>
      <c r="AA25" s="103">
        <v>62.355</v>
      </c>
      <c r="AB25" s="103">
        <v>85.66</v>
      </c>
      <c r="AC25" s="37">
        <f t="shared" si="1"/>
        <v>2328.355</v>
      </c>
      <c r="AD25" s="37">
        <f t="shared" si="2"/>
        <v>0</v>
      </c>
      <c r="AE25" s="92"/>
      <c r="AF25" s="92"/>
      <c r="AG25" s="92"/>
      <c r="AH25" s="102"/>
      <c r="AI25" s="102"/>
      <c r="AJ25" s="102"/>
      <c r="AK25" s="102"/>
    </row>
    <row r="26" s="6" customFormat="1" customHeight="1" spans="1:37">
      <c r="A26" s="36" t="s">
        <v>38</v>
      </c>
      <c r="B26" s="34" t="s">
        <v>37</v>
      </c>
      <c r="C26" s="34">
        <v>21</v>
      </c>
      <c r="D26" s="37">
        <v>124.152</v>
      </c>
      <c r="E26" s="38">
        <v>116</v>
      </c>
      <c r="F26" s="35">
        <f t="shared" si="5"/>
        <v>0.0702758620689656</v>
      </c>
      <c r="G26" s="103">
        <v>2.001</v>
      </c>
      <c r="H26" s="103">
        <v>1.58</v>
      </c>
      <c r="I26" s="103">
        <v>15.439</v>
      </c>
      <c r="J26" s="103">
        <v>0</v>
      </c>
      <c r="K26" s="103">
        <v>2.282</v>
      </c>
      <c r="L26" s="103">
        <v>2.756</v>
      </c>
      <c r="M26" s="103">
        <v>2.084</v>
      </c>
      <c r="N26" s="103">
        <v>2.42</v>
      </c>
      <c r="O26" s="103">
        <v>8.55</v>
      </c>
      <c r="P26" s="103">
        <v>3.964</v>
      </c>
      <c r="Q26" s="103">
        <v>9.982</v>
      </c>
      <c r="R26" s="103">
        <v>5.93</v>
      </c>
      <c r="S26" s="103">
        <v>12.988</v>
      </c>
      <c r="T26" s="103">
        <v>8.202</v>
      </c>
      <c r="U26" s="103">
        <v>11.554</v>
      </c>
      <c r="V26" s="103">
        <v>9.812</v>
      </c>
      <c r="W26" s="103">
        <v>4.594</v>
      </c>
      <c r="X26" s="103">
        <v>3.372</v>
      </c>
      <c r="Y26" s="103">
        <v>5.81</v>
      </c>
      <c r="Z26" s="103">
        <v>2.796</v>
      </c>
      <c r="AA26" s="103">
        <v>2.392</v>
      </c>
      <c r="AB26" s="103">
        <v>5.644</v>
      </c>
      <c r="AC26" s="37">
        <f t="shared" si="1"/>
        <v>124.152</v>
      </c>
      <c r="AD26" s="37">
        <f t="shared" si="2"/>
        <v>0</v>
      </c>
      <c r="AE26" s="92"/>
      <c r="AF26" s="92"/>
      <c r="AG26" s="92"/>
      <c r="AH26" s="102"/>
      <c r="AI26" s="102"/>
      <c r="AJ26" s="102"/>
      <c r="AK26" s="102"/>
    </row>
    <row r="27" s="6" customFormat="1" customHeight="1" spans="1:37">
      <c r="A27" s="36" t="s">
        <v>39</v>
      </c>
      <c r="B27" s="34" t="s">
        <v>37</v>
      </c>
      <c r="C27" s="34">
        <v>22</v>
      </c>
      <c r="D27" s="37">
        <v>10.81</v>
      </c>
      <c r="E27" s="38">
        <v>10.2</v>
      </c>
      <c r="F27" s="35">
        <f t="shared" si="5"/>
        <v>0.0598039215686277</v>
      </c>
      <c r="G27" s="103">
        <v>0</v>
      </c>
      <c r="H27" s="103">
        <v>0</v>
      </c>
      <c r="I27" s="103">
        <v>0</v>
      </c>
      <c r="J27" s="103">
        <v>0.7516</v>
      </c>
      <c r="K27" s="103">
        <v>0</v>
      </c>
      <c r="L27" s="103">
        <v>0</v>
      </c>
      <c r="M27" s="103">
        <v>0</v>
      </c>
      <c r="N27" s="103">
        <v>0</v>
      </c>
      <c r="O27" s="103">
        <v>0</v>
      </c>
      <c r="P27" s="103">
        <v>0.6485</v>
      </c>
      <c r="Q27" s="103">
        <v>0.521</v>
      </c>
      <c r="R27" s="103">
        <v>0.6236</v>
      </c>
      <c r="S27" s="103">
        <v>0.9977</v>
      </c>
      <c r="T27" s="103">
        <v>0.6385</v>
      </c>
      <c r="U27" s="103">
        <v>0.9311</v>
      </c>
      <c r="V27" s="103">
        <v>1.1623</v>
      </c>
      <c r="W27" s="103">
        <v>0.7116</v>
      </c>
      <c r="X27" s="103">
        <v>0.7216</v>
      </c>
      <c r="Y27" s="103">
        <v>1.2421</v>
      </c>
      <c r="Z27" s="103">
        <v>0.2278</v>
      </c>
      <c r="AA27" s="103">
        <v>0.2888</v>
      </c>
      <c r="AB27" s="103">
        <v>1.3438</v>
      </c>
      <c r="AC27" s="37">
        <f t="shared" si="1"/>
        <v>10.81</v>
      </c>
      <c r="AD27" s="37">
        <f t="shared" si="2"/>
        <v>0</v>
      </c>
      <c r="AE27" s="92"/>
      <c r="AF27" s="92"/>
      <c r="AG27" s="92"/>
      <c r="AH27" s="102"/>
      <c r="AI27" s="102"/>
      <c r="AJ27" s="102"/>
      <c r="AK27" s="102"/>
    </row>
    <row r="28" s="6" customFormat="1" customHeight="1" spans="1:37">
      <c r="A28" s="40" t="s">
        <v>40</v>
      </c>
      <c r="B28" s="34" t="s">
        <v>37</v>
      </c>
      <c r="C28" s="34">
        <v>23</v>
      </c>
      <c r="D28" s="37">
        <v>10.81</v>
      </c>
      <c r="E28" s="38">
        <v>10.2</v>
      </c>
      <c r="F28" s="35">
        <f t="shared" si="5"/>
        <v>0.0598039215686277</v>
      </c>
      <c r="G28" s="37">
        <f>G27</f>
        <v>0</v>
      </c>
      <c r="H28" s="37">
        <f t="shared" ref="H28:AB28" si="9">H27</f>
        <v>0</v>
      </c>
      <c r="I28" s="37">
        <f t="shared" si="9"/>
        <v>0</v>
      </c>
      <c r="J28" s="37">
        <f t="shared" si="9"/>
        <v>0.7516</v>
      </c>
      <c r="K28" s="37">
        <f t="shared" si="9"/>
        <v>0</v>
      </c>
      <c r="L28" s="37">
        <f t="shared" si="9"/>
        <v>0</v>
      </c>
      <c r="M28" s="37">
        <f t="shared" si="9"/>
        <v>0</v>
      </c>
      <c r="N28" s="37">
        <f t="shared" si="9"/>
        <v>0</v>
      </c>
      <c r="O28" s="37">
        <f t="shared" si="9"/>
        <v>0</v>
      </c>
      <c r="P28" s="37">
        <f t="shared" si="9"/>
        <v>0.6485</v>
      </c>
      <c r="Q28" s="37">
        <f t="shared" si="9"/>
        <v>0.521</v>
      </c>
      <c r="R28" s="37">
        <f t="shared" si="9"/>
        <v>0.6236</v>
      </c>
      <c r="S28" s="37">
        <f t="shared" si="9"/>
        <v>0.9977</v>
      </c>
      <c r="T28" s="37">
        <f t="shared" si="9"/>
        <v>0.6385</v>
      </c>
      <c r="U28" s="37">
        <f t="shared" si="9"/>
        <v>0.9311</v>
      </c>
      <c r="V28" s="37">
        <f t="shared" si="9"/>
        <v>1.1623</v>
      </c>
      <c r="W28" s="37">
        <f t="shared" si="9"/>
        <v>0.7116</v>
      </c>
      <c r="X28" s="37">
        <f t="shared" si="9"/>
        <v>0.7216</v>
      </c>
      <c r="Y28" s="37">
        <f t="shared" si="9"/>
        <v>1.2421</v>
      </c>
      <c r="Z28" s="37">
        <f t="shared" si="9"/>
        <v>0.2278</v>
      </c>
      <c r="AA28" s="37">
        <f t="shared" si="9"/>
        <v>0.2888</v>
      </c>
      <c r="AB28" s="37">
        <f t="shared" si="9"/>
        <v>1.3438</v>
      </c>
      <c r="AC28" s="37">
        <f t="shared" si="1"/>
        <v>10.81</v>
      </c>
      <c r="AD28" s="37">
        <f t="shared" si="2"/>
        <v>0</v>
      </c>
      <c r="AE28" s="92"/>
      <c r="AF28" s="92"/>
      <c r="AG28" s="92"/>
      <c r="AH28" s="102"/>
      <c r="AI28" s="102"/>
      <c r="AJ28" s="102"/>
      <c r="AK28" s="102"/>
    </row>
    <row r="29" s="6" customFormat="1" customHeight="1" spans="1:37">
      <c r="A29" s="40" t="s">
        <v>41</v>
      </c>
      <c r="B29" s="34" t="s">
        <v>37</v>
      </c>
      <c r="C29" s="34">
        <v>24</v>
      </c>
      <c r="D29" s="37">
        <v>0</v>
      </c>
      <c r="E29" s="38"/>
      <c r="F29" s="35" t="e">
        <f t="shared" si="5"/>
        <v>#DIV/0!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>
        <f t="shared" si="1"/>
        <v>0</v>
      </c>
      <c r="AD29" s="37">
        <f t="shared" si="2"/>
        <v>0</v>
      </c>
      <c r="AE29" s="92"/>
      <c r="AF29" s="92"/>
      <c r="AG29" s="92"/>
      <c r="AH29" s="102"/>
      <c r="AI29" s="102"/>
      <c r="AJ29" s="102"/>
      <c r="AK29" s="102"/>
    </row>
    <row r="30" s="6" customFormat="1" customHeight="1" spans="1:37">
      <c r="A30" s="36" t="s">
        <v>42</v>
      </c>
      <c r="B30" s="34" t="s">
        <v>37</v>
      </c>
      <c r="C30" s="34">
        <v>25</v>
      </c>
      <c r="D30" s="37">
        <v>453.72</v>
      </c>
      <c r="E30" s="38">
        <v>441.2</v>
      </c>
      <c r="F30" s="35">
        <f t="shared" si="5"/>
        <v>0.0283771532184951</v>
      </c>
      <c r="G30" s="103">
        <v>39.0654</v>
      </c>
      <c r="H30" s="103">
        <v>18.0176</v>
      </c>
      <c r="I30" s="103">
        <v>21.8821</v>
      </c>
      <c r="J30" s="103">
        <v>16.5863</v>
      </c>
      <c r="K30" s="103">
        <v>18.8189</v>
      </c>
      <c r="L30" s="103">
        <v>24.2066</v>
      </c>
      <c r="M30" s="103">
        <v>16.9382</v>
      </c>
      <c r="N30" s="103">
        <v>19.729</v>
      </c>
      <c r="O30" s="103">
        <v>17.4831</v>
      </c>
      <c r="P30" s="103">
        <v>19.7724</v>
      </c>
      <c r="Q30" s="103">
        <v>21.2943</v>
      </c>
      <c r="R30" s="103">
        <v>16.4201</v>
      </c>
      <c r="S30" s="103">
        <v>25.1669</v>
      </c>
      <c r="T30" s="103">
        <v>18.4106</v>
      </c>
      <c r="U30" s="103">
        <v>15.29</v>
      </c>
      <c r="V30" s="103">
        <v>13.4986</v>
      </c>
      <c r="W30" s="103">
        <v>33.4355</v>
      </c>
      <c r="X30" s="103">
        <v>17.8674</v>
      </c>
      <c r="Y30" s="103">
        <v>16.9734</v>
      </c>
      <c r="Z30" s="103">
        <v>18.4999</v>
      </c>
      <c r="AA30" s="103">
        <v>19.4648</v>
      </c>
      <c r="AB30" s="103">
        <v>24.8989</v>
      </c>
      <c r="AC30" s="37">
        <f t="shared" si="1"/>
        <v>453.72</v>
      </c>
      <c r="AD30" s="37">
        <f t="shared" si="2"/>
        <v>0</v>
      </c>
      <c r="AE30" s="92"/>
      <c r="AF30" s="92"/>
      <c r="AG30" s="92"/>
      <c r="AH30" s="102"/>
      <c r="AI30" s="102"/>
      <c r="AJ30" s="102"/>
      <c r="AK30" s="102"/>
    </row>
    <row r="31" s="6" customFormat="1" customHeight="1" spans="1:37">
      <c r="A31" s="36" t="s">
        <v>43</v>
      </c>
      <c r="B31" s="34" t="s">
        <v>37</v>
      </c>
      <c r="C31" s="34">
        <v>26</v>
      </c>
      <c r="D31" s="37">
        <v>420</v>
      </c>
      <c r="E31" s="38">
        <v>417</v>
      </c>
      <c r="F31" s="35">
        <f t="shared" si="5"/>
        <v>0.0071942446043165</v>
      </c>
      <c r="G31" s="103">
        <v>36.8365</v>
      </c>
      <c r="H31" s="103">
        <v>16.1418</v>
      </c>
      <c r="I31" s="103">
        <v>20.1613</v>
      </c>
      <c r="J31" s="103">
        <v>15.0053</v>
      </c>
      <c r="K31" s="103">
        <v>16.5348</v>
      </c>
      <c r="L31" s="103">
        <v>22.7449</v>
      </c>
      <c r="M31" s="103">
        <v>15.5842</v>
      </c>
      <c r="N31" s="103">
        <v>18.1054</v>
      </c>
      <c r="O31" s="103">
        <v>16.6497</v>
      </c>
      <c r="P31" s="103">
        <v>19.4036</v>
      </c>
      <c r="Q31" s="103">
        <v>19.4334</v>
      </c>
      <c r="R31" s="103">
        <v>15.4139</v>
      </c>
      <c r="S31" s="103">
        <v>23.1138</v>
      </c>
      <c r="T31" s="103">
        <v>16.7079</v>
      </c>
      <c r="U31" s="103">
        <v>14.7201</v>
      </c>
      <c r="V31" s="103">
        <v>12.2628</v>
      </c>
      <c r="W31" s="103">
        <v>30.4831</v>
      </c>
      <c r="X31" s="103">
        <v>16.5064</v>
      </c>
      <c r="Y31" s="103">
        <v>14.9996</v>
      </c>
      <c r="Z31" s="103">
        <v>17.0768</v>
      </c>
      <c r="AA31" s="103">
        <v>18.995</v>
      </c>
      <c r="AB31" s="103">
        <v>23.1197</v>
      </c>
      <c r="AC31" s="37">
        <f t="shared" si="1"/>
        <v>420</v>
      </c>
      <c r="AD31" s="37">
        <f t="shared" si="2"/>
        <v>0</v>
      </c>
      <c r="AE31" s="92"/>
      <c r="AF31" s="92"/>
      <c r="AG31" s="92"/>
      <c r="AH31" s="102"/>
      <c r="AI31" s="102"/>
      <c r="AJ31" s="102"/>
      <c r="AK31" s="102"/>
    </row>
    <row r="32" s="6" customFormat="1" customHeight="1" spans="1:37">
      <c r="A32" s="41" t="s">
        <v>44</v>
      </c>
      <c r="B32" s="34" t="s">
        <v>37</v>
      </c>
      <c r="C32" s="34">
        <v>27</v>
      </c>
      <c r="D32" s="37">
        <v>1399.38</v>
      </c>
      <c r="E32" s="38">
        <v>1209</v>
      </c>
      <c r="F32" s="35">
        <f t="shared" si="5"/>
        <v>0.157468982630273</v>
      </c>
      <c r="G32" s="103">
        <v>143.839</v>
      </c>
      <c r="H32" s="103">
        <v>52.2814</v>
      </c>
      <c r="I32" s="103">
        <v>66.8703</v>
      </c>
      <c r="J32" s="103">
        <v>44.0921</v>
      </c>
      <c r="K32" s="103">
        <v>56.81</v>
      </c>
      <c r="L32" s="103">
        <v>92.8212</v>
      </c>
      <c r="M32" s="103">
        <v>50.4646</v>
      </c>
      <c r="N32" s="103">
        <v>58.0302</v>
      </c>
      <c r="O32" s="103">
        <v>53.0136</v>
      </c>
      <c r="P32" s="103">
        <v>61.6911</v>
      </c>
      <c r="Q32" s="103">
        <v>62.3147</v>
      </c>
      <c r="R32" s="103">
        <v>46.8038</v>
      </c>
      <c r="S32" s="103">
        <v>74.6529</v>
      </c>
      <c r="T32" s="103">
        <v>51.9018</v>
      </c>
      <c r="U32" s="103">
        <v>45.6649</v>
      </c>
      <c r="V32" s="103">
        <v>40.5669</v>
      </c>
      <c r="W32" s="103">
        <v>99.1124</v>
      </c>
      <c r="X32" s="103">
        <v>52.2814</v>
      </c>
      <c r="Y32" s="103">
        <v>48.1599</v>
      </c>
      <c r="Z32" s="103">
        <v>58.22</v>
      </c>
      <c r="AA32" s="103">
        <v>62.9655</v>
      </c>
      <c r="AB32" s="103">
        <v>76.8223</v>
      </c>
      <c r="AC32" s="37">
        <f t="shared" si="1"/>
        <v>1399.38</v>
      </c>
      <c r="AD32" s="37">
        <f t="shared" si="2"/>
        <v>0</v>
      </c>
      <c r="AE32" s="92"/>
      <c r="AF32" s="92"/>
      <c r="AG32" s="92"/>
      <c r="AH32" s="102"/>
      <c r="AI32" s="102"/>
      <c r="AJ32" s="102"/>
      <c r="AK32" s="102"/>
    </row>
    <row r="33" s="6" customFormat="1" customHeight="1" spans="1:37">
      <c r="A33" s="41" t="s">
        <v>45</v>
      </c>
      <c r="B33" s="34" t="s">
        <v>37</v>
      </c>
      <c r="C33" s="34">
        <v>28</v>
      </c>
      <c r="D33" s="37">
        <v>1276</v>
      </c>
      <c r="E33" s="38">
        <v>1140</v>
      </c>
      <c r="F33" s="35">
        <f t="shared" si="5"/>
        <v>0.119298245614035</v>
      </c>
      <c r="G33" s="103">
        <v>133.1571</v>
      </c>
      <c r="H33" s="103">
        <v>46.7719</v>
      </c>
      <c r="I33" s="103">
        <v>61.0445</v>
      </c>
      <c r="J33" s="103">
        <v>40.4446</v>
      </c>
      <c r="K33" s="103">
        <v>50.8612</v>
      </c>
      <c r="L33" s="103">
        <v>85.6374</v>
      </c>
      <c r="M33" s="103">
        <v>44.5153</v>
      </c>
      <c r="N33" s="103">
        <v>51.4138</v>
      </c>
      <c r="O33" s="103">
        <v>47.5395</v>
      </c>
      <c r="P33" s="103">
        <v>56.3519</v>
      </c>
      <c r="Q33" s="103">
        <v>55.9606</v>
      </c>
      <c r="R33" s="103">
        <v>42.2772</v>
      </c>
      <c r="S33" s="103">
        <v>69.0709</v>
      </c>
      <c r="T33" s="103">
        <v>47.8257</v>
      </c>
      <c r="U33" s="103">
        <v>40.6387</v>
      </c>
      <c r="V33" s="103">
        <v>36.3902</v>
      </c>
      <c r="W33" s="103">
        <v>91.1739</v>
      </c>
      <c r="X33" s="103">
        <v>47.4719</v>
      </c>
      <c r="Y33" s="103">
        <v>43.5138</v>
      </c>
      <c r="Z33" s="103">
        <v>54.5869</v>
      </c>
      <c r="AA33" s="103">
        <v>58.104</v>
      </c>
      <c r="AB33" s="103">
        <v>71.249</v>
      </c>
      <c r="AC33" s="37">
        <f t="shared" si="1"/>
        <v>1276</v>
      </c>
      <c r="AD33" s="37">
        <f t="shared" si="2"/>
        <v>0</v>
      </c>
      <c r="AE33" s="92"/>
      <c r="AF33" s="92"/>
      <c r="AG33" s="92"/>
      <c r="AH33" s="102"/>
      <c r="AI33" s="102"/>
      <c r="AJ33" s="102"/>
      <c r="AK33" s="102"/>
    </row>
    <row r="34" s="6" customFormat="1" customHeight="1" spans="1:37">
      <c r="A34" s="42" t="s">
        <v>46</v>
      </c>
      <c r="B34" s="43" t="s">
        <v>37</v>
      </c>
      <c r="C34" s="43">
        <v>29</v>
      </c>
      <c r="D34" s="44">
        <v>156</v>
      </c>
      <c r="E34" s="45">
        <v>150</v>
      </c>
      <c r="F34" s="35">
        <f t="shared" si="5"/>
        <v>0.04</v>
      </c>
      <c r="G34" s="104"/>
      <c r="H34" s="104"/>
      <c r="I34" s="104">
        <v>156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37">
        <f t="shared" si="1"/>
        <v>156</v>
      </c>
      <c r="AD34" s="37">
        <f t="shared" si="2"/>
        <v>0</v>
      </c>
      <c r="AE34" s="92"/>
      <c r="AF34" s="92"/>
      <c r="AG34" s="92"/>
      <c r="AH34" s="102"/>
      <c r="AI34" s="102"/>
      <c r="AJ34" s="102"/>
      <c r="AK34" s="102"/>
    </row>
    <row r="35" s="1" customFormat="1" customHeight="1" spans="6:30">
      <c r="F35" s="7" t="s">
        <v>77</v>
      </c>
      <c r="G35" s="47" t="s">
        <v>78</v>
      </c>
      <c r="H35" s="48" t="s">
        <v>79</v>
      </c>
      <c r="I35" s="48" t="s">
        <v>80</v>
      </c>
      <c r="J35" s="48" t="s">
        <v>81</v>
      </c>
      <c r="K35" s="48" t="s">
        <v>82</v>
      </c>
      <c r="L35" s="48" t="s">
        <v>83</v>
      </c>
      <c r="M35" s="48" t="s">
        <v>84</v>
      </c>
      <c r="N35" s="48" t="s">
        <v>85</v>
      </c>
      <c r="O35" s="48" t="s">
        <v>86</v>
      </c>
      <c r="P35" s="48" t="s">
        <v>87</v>
      </c>
      <c r="Q35" s="48" t="s">
        <v>88</v>
      </c>
      <c r="R35" s="48" t="s">
        <v>89</v>
      </c>
      <c r="S35" s="48" t="s">
        <v>90</v>
      </c>
      <c r="T35" s="48" t="s">
        <v>91</v>
      </c>
      <c r="U35" s="48" t="s">
        <v>92</v>
      </c>
      <c r="V35" s="48" t="s">
        <v>93</v>
      </c>
      <c r="W35" s="80" t="s">
        <v>94</v>
      </c>
      <c r="X35" s="80" t="s">
        <v>95</v>
      </c>
      <c r="Y35" s="80" t="s">
        <v>96</v>
      </c>
      <c r="Z35" s="80" t="s">
        <v>97</v>
      </c>
      <c r="AA35" s="80" t="s">
        <v>98</v>
      </c>
      <c r="AB35" s="93" t="s">
        <v>99</v>
      </c>
      <c r="AC35" s="10"/>
      <c r="AD35" s="10"/>
    </row>
    <row r="36" s="1" customFormat="1" customHeight="1" spans="6:30">
      <c r="F36" s="7" t="s">
        <v>100</v>
      </c>
      <c r="G36" s="47" t="s">
        <v>101</v>
      </c>
      <c r="H36" s="48" t="s">
        <v>102</v>
      </c>
      <c r="I36" s="48" t="s">
        <v>103</v>
      </c>
      <c r="J36" s="48" t="s">
        <v>104</v>
      </c>
      <c r="K36" s="48" t="s">
        <v>105</v>
      </c>
      <c r="L36" s="48" t="s">
        <v>106</v>
      </c>
      <c r="M36" s="48" t="s">
        <v>107</v>
      </c>
      <c r="N36" s="48" t="s">
        <v>108</v>
      </c>
      <c r="O36" s="48" t="s">
        <v>109</v>
      </c>
      <c r="P36" s="48" t="s">
        <v>110</v>
      </c>
      <c r="Q36" s="48" t="s">
        <v>111</v>
      </c>
      <c r="R36" s="48" t="s">
        <v>112</v>
      </c>
      <c r="S36" s="48" t="s">
        <v>113</v>
      </c>
      <c r="T36" s="48" t="s">
        <v>114</v>
      </c>
      <c r="U36" s="48" t="s">
        <v>115</v>
      </c>
      <c r="V36" s="48" t="s">
        <v>116</v>
      </c>
      <c r="W36" s="80" t="s">
        <v>117</v>
      </c>
      <c r="X36" s="80" t="s">
        <v>118</v>
      </c>
      <c r="Y36" s="80" t="s">
        <v>96</v>
      </c>
      <c r="Z36" s="80" t="s">
        <v>119</v>
      </c>
      <c r="AA36" s="80" t="s">
        <v>120</v>
      </c>
      <c r="AB36" s="93" t="s">
        <v>121</v>
      </c>
      <c r="AC36" s="10"/>
      <c r="AD36" s="10"/>
    </row>
    <row r="37" s="7" customFormat="1" customHeight="1" spans="1:30">
      <c r="A37" s="49" t="s">
        <v>122</v>
      </c>
      <c r="B37" s="49"/>
      <c r="C37" s="50"/>
      <c r="D37" s="50"/>
      <c r="E37" s="50"/>
      <c r="F37" s="50"/>
      <c r="G37" s="51" t="s">
        <v>123</v>
      </c>
      <c r="H37" s="51"/>
      <c r="I37" s="51"/>
      <c r="T37" s="81"/>
      <c r="U37" s="82" t="s">
        <v>124</v>
      </c>
      <c r="V37" s="82"/>
      <c r="W37" s="82"/>
      <c r="X37" s="81"/>
      <c r="Y37" s="81"/>
      <c r="Z37" s="81"/>
      <c r="AA37" s="81"/>
      <c r="AB37" s="81"/>
      <c r="AC37" s="81"/>
      <c r="AD37" s="81"/>
    </row>
    <row r="38" s="1" customFormat="1" customHeight="1"/>
    <row r="39" s="7" customFormat="1" customHeight="1" spans="1:28">
      <c r="A39" s="105"/>
      <c r="B39" s="105"/>
      <c r="C39" s="105"/>
      <c r="D39" s="105"/>
      <c r="E39" s="105"/>
      <c r="F39" s="105"/>
      <c r="G39" s="105"/>
      <c r="H39" s="105"/>
      <c r="I39" s="105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</row>
    <row r="40" s="1" customFormat="1" customHeight="1" spans="1:33">
      <c r="A40" s="91"/>
      <c r="B40" s="91"/>
      <c r="C40" s="91"/>
      <c r="D40" s="91"/>
      <c r="E40" s="91"/>
      <c r="F40" s="91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</row>
    <row r="41" s="1" customFormat="1" customHeight="1" spans="1:33">
      <c r="A41" s="106"/>
      <c r="B41" s="107"/>
      <c r="C41" s="107"/>
      <c r="D41" s="108"/>
      <c r="E41" s="109"/>
      <c r="F41" s="109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95"/>
      <c r="AD41" s="95"/>
      <c r="AE41" s="95"/>
      <c r="AF41" s="95"/>
      <c r="AG41" s="95"/>
    </row>
    <row r="42" s="1" customFormat="1" customHeight="1" spans="1:33">
      <c r="A42" s="106"/>
      <c r="B42" s="107"/>
      <c r="C42" s="107"/>
      <c r="D42" s="108"/>
      <c r="E42" s="109"/>
      <c r="F42" s="109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96"/>
      <c r="AD42" s="96"/>
      <c r="AE42" s="96"/>
      <c r="AF42" s="96"/>
      <c r="AG42" s="96"/>
    </row>
    <row r="43" s="1" customFormat="1" customHeight="1" spans="1:33">
      <c r="A43" s="106"/>
      <c r="B43" s="107"/>
      <c r="C43" s="107"/>
      <c r="D43" s="108"/>
      <c r="E43" s="109"/>
      <c r="F43" s="109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96"/>
      <c r="AD43" s="96"/>
      <c r="AE43" s="96"/>
      <c r="AF43" s="96"/>
      <c r="AG43" s="96"/>
    </row>
    <row r="44" s="1" customFormat="1" customHeight="1" spans="1:33">
      <c r="A44" s="106"/>
      <c r="B44" s="107"/>
      <c r="C44" s="107"/>
      <c r="D44" s="108"/>
      <c r="E44" s="109"/>
      <c r="F44" s="109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96"/>
      <c r="AD44" s="96"/>
      <c r="AE44" s="96"/>
      <c r="AF44" s="96"/>
      <c r="AG44" s="96"/>
    </row>
    <row r="45" s="1" customFormat="1" customHeight="1" spans="1:33">
      <c r="A45" s="106"/>
      <c r="B45" s="107"/>
      <c r="C45" s="107"/>
      <c r="D45" s="108"/>
      <c r="E45" s="109"/>
      <c r="F45" s="109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96"/>
      <c r="AD45" s="96"/>
      <c r="AE45" s="96"/>
      <c r="AF45" s="96"/>
      <c r="AG45" s="96"/>
    </row>
    <row r="46" s="1" customFormat="1" customHeight="1" spans="1:33">
      <c r="A46" s="111"/>
      <c r="B46" s="94"/>
      <c r="C46" s="94"/>
      <c r="D46" s="95"/>
      <c r="E46" s="112"/>
      <c r="F46" s="112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97"/>
      <c r="AD46" s="97"/>
      <c r="AE46" s="97"/>
      <c r="AF46" s="97"/>
      <c r="AG46" s="97"/>
    </row>
    <row r="47" s="1" customFormat="1" customHeight="1" spans="1:33">
      <c r="A47" s="111"/>
      <c r="B47" s="94"/>
      <c r="C47" s="94"/>
      <c r="D47" s="111"/>
      <c r="E47" s="114"/>
      <c r="F47" s="114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98"/>
      <c r="AD47" s="98"/>
      <c r="AE47" s="98"/>
      <c r="AF47" s="98"/>
      <c r="AG47" s="98"/>
    </row>
    <row r="48" s="1" customFormat="1" customHeight="1" spans="1:33">
      <c r="A48" s="111"/>
      <c r="B48" s="94"/>
      <c r="C48" s="94"/>
      <c r="D48" s="111"/>
      <c r="E48" s="114"/>
      <c r="F48" s="114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98"/>
      <c r="AD48" s="98"/>
      <c r="AE48" s="98"/>
      <c r="AF48" s="98"/>
      <c r="AG48" s="98"/>
    </row>
    <row r="49" s="1" customFormat="1" customHeight="1" spans="1:33">
      <c r="A49" s="115"/>
      <c r="B49" s="116"/>
      <c r="C49" s="116"/>
      <c r="D49" s="117"/>
      <c r="E49" s="118"/>
      <c r="F49" s="118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98"/>
      <c r="AD49" s="98"/>
      <c r="AE49" s="98"/>
      <c r="AF49" s="98"/>
      <c r="AG49" s="98"/>
    </row>
    <row r="50" s="1" customFormat="1" customHeight="1" spans="1:33">
      <c r="A50" s="111"/>
      <c r="B50" s="94"/>
      <c r="C50" s="94"/>
      <c r="D50" s="111"/>
      <c r="E50" s="114"/>
      <c r="F50" s="114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98"/>
      <c r="AD50" s="98"/>
      <c r="AE50" s="98"/>
      <c r="AF50" s="98"/>
      <c r="AG50" s="98"/>
    </row>
    <row r="51" s="1" customFormat="1" customHeight="1" spans="1:33">
      <c r="A51" s="111"/>
      <c r="B51" s="94"/>
      <c r="C51" s="94"/>
      <c r="D51" s="111"/>
      <c r="E51" s="114"/>
      <c r="F51" s="114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99"/>
      <c r="AD51" s="99"/>
      <c r="AE51" s="99"/>
      <c r="AF51" s="99"/>
      <c r="AG51" s="99"/>
    </row>
    <row r="52" customFormat="1" customHeight="1" spans="1:28">
      <c r="A52" s="111"/>
      <c r="B52" s="94"/>
      <c r="C52" s="94"/>
      <c r="D52" s="111"/>
      <c r="E52" s="114"/>
      <c r="F52" s="114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</row>
    <row r="53" customFormat="1" customHeight="1" spans="1:28">
      <c r="A53" s="111"/>
      <c r="B53" s="94"/>
      <c r="C53" s="94"/>
      <c r="D53" s="111"/>
      <c r="E53" s="114"/>
      <c r="F53" s="114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</row>
    <row r="54" customFormat="1" customHeight="1" spans="1:28">
      <c r="A54" s="111"/>
      <c r="B54" s="94"/>
      <c r="C54" s="94"/>
      <c r="D54" s="111"/>
      <c r="E54" s="114"/>
      <c r="F54" s="114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</row>
    <row r="55" customFormat="1" customHeight="1" spans="1:28">
      <c r="A55" s="111"/>
      <c r="B55" s="94"/>
      <c r="C55" s="94"/>
      <c r="D55" s="111"/>
      <c r="E55" s="114"/>
      <c r="F55" s="114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</row>
    <row r="56" customFormat="1" customHeight="1" spans="1:28">
      <c r="A56" s="121"/>
      <c r="B56" s="121"/>
      <c r="C56" s="121"/>
      <c r="D56" s="121"/>
      <c r="E56" s="121"/>
      <c r="F56" s="121"/>
      <c r="G56" s="121"/>
      <c r="H56" s="121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</row>
    <row r="57" customHeight="1" spans="1:28">
      <c r="A57" s="121"/>
      <c r="B57" s="121"/>
      <c r="C57" s="121"/>
      <c r="D57" s="121"/>
      <c r="E57" s="121"/>
      <c r="F57" s="121"/>
      <c r="G57" s="121"/>
      <c r="H57" s="121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</row>
    <row r="58" customHeight="1" spans="1:28">
      <c r="A58" s="121"/>
      <c r="B58" s="121"/>
      <c r="C58" s="121"/>
      <c r="D58" s="121"/>
      <c r="E58" s="121"/>
      <c r="F58" s="121"/>
      <c r="G58" s="121"/>
      <c r="H58" s="121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</row>
    <row r="59" customHeight="1" spans="1:28">
      <c r="A59" s="121"/>
      <c r="B59" s="121"/>
      <c r="C59" s="121"/>
      <c r="D59" s="121"/>
      <c r="E59" s="121"/>
      <c r="F59" s="121"/>
      <c r="G59" s="121"/>
      <c r="H59" s="121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</row>
  </sheetData>
  <mergeCells count="38">
    <mergeCell ref="A1:AG1"/>
    <mergeCell ref="A37:B37"/>
    <mergeCell ref="G37:I37"/>
    <mergeCell ref="U37:W37"/>
    <mergeCell ref="A39:I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A57:H59"/>
  </mergeCells>
  <conditionalFormatting sqref="G41:AB41">
    <cfRule type="cellIs" dxfId="0" priority="17" operator="notBetween">
      <formula>100</formula>
      <formula>140</formula>
    </cfRule>
    <cfRule type="cellIs" dxfId="1" priority="16" operator="notBetween">
      <formula>100</formula>
      <formula>140</formula>
    </cfRule>
    <cfRule type="cellIs" dxfId="2" priority="15" operator="notBetween">
      <formula>100</formula>
      <formula>140</formula>
    </cfRule>
    <cfRule type="cellIs" dxfId="1" priority="10" operator="notBetween">
      <formula>100</formula>
      <formula>140</formula>
    </cfRule>
    <cfRule type="cellIs" dxfId="1" priority="5" operator="notBetween">
      <formula>90</formula>
      <formula>130</formula>
    </cfRule>
  </conditionalFormatting>
  <conditionalFormatting sqref="G42:AB42">
    <cfRule type="cellIs" dxfId="2" priority="14" operator="notBetween">
      <formula>200</formula>
      <formula>500</formula>
    </cfRule>
    <cfRule type="cellIs" dxfId="1" priority="9" operator="notBetween">
      <formula>200</formula>
      <formula>500</formula>
    </cfRule>
    <cfRule type="cellIs" dxfId="1" priority="4" operator="notBetween">
      <formula>350</formula>
      <formula>650</formula>
    </cfRule>
  </conditionalFormatting>
  <conditionalFormatting sqref="G43:AB43">
    <cfRule type="cellIs" dxfId="2" priority="13" operator="notBetween">
      <formula>15</formula>
      <formula>40</formula>
    </cfRule>
    <cfRule type="cellIs" dxfId="1" priority="8" operator="notBetween">
      <formula>15</formula>
      <formula>40</formula>
    </cfRule>
    <cfRule type="cellIs" dxfId="1" priority="3" operator="notBetween">
      <formula>25</formula>
      <formula>40</formula>
    </cfRule>
  </conditionalFormatting>
  <conditionalFormatting sqref="G44:AB44">
    <cfRule type="cellIs" dxfId="2" priority="12" operator="notBetween">
      <formula>1</formula>
      <formula>3</formula>
    </cfRule>
    <cfRule type="cellIs" dxfId="1" priority="7" operator="notBetween">
      <formula>1</formula>
      <formula>3</formula>
    </cfRule>
    <cfRule type="cellIs" dxfId="1" priority="2" operator="notBetween">
      <formula>1</formula>
      <formula>2</formula>
    </cfRule>
  </conditionalFormatting>
  <conditionalFormatting sqref="G45:AB45">
    <cfRule type="cellIs" dxfId="2" priority="11" operator="notBetween">
      <formula>1</formula>
      <formula>3.5</formula>
    </cfRule>
    <cfRule type="cellIs" dxfId="1" priority="6" operator="notBetween">
      <formula>1</formula>
      <formula>3.5</formula>
    </cfRule>
  </conditionalFormatting>
  <conditionalFormatting sqref="G46:AB46">
    <cfRule type="cellIs" dxfId="1" priority="40" operator="notBetween">
      <formula>0</formula>
      <formula>0</formula>
    </cfRule>
  </conditionalFormatting>
  <conditionalFormatting sqref="G47:AB47">
    <cfRule type="cellIs" dxfId="2" priority="42" operator="lessThan">
      <formula>-0.00001</formula>
    </cfRule>
    <cfRule type="cellIs" dxfId="1" priority="36" operator="notBetween">
      <formula>0</formula>
      <formula>0</formula>
    </cfRule>
  </conditionalFormatting>
  <conditionalFormatting sqref="G48:AB48">
    <cfRule type="cellIs" dxfId="1" priority="38" operator="notBetween">
      <formula>0</formula>
      <formula>0</formula>
    </cfRule>
  </conditionalFormatting>
  <conditionalFormatting sqref="G49:AB49">
    <cfRule type="cellIs" priority="23" operator="equal">
      <formula>0</formula>
    </cfRule>
    <cfRule type="cellIs" priority="21" operator="notEqual">
      <formula>0</formula>
    </cfRule>
    <cfRule type="cellIs" priority="20" operator="notBetween">
      <formula>0</formula>
      <formula>0</formula>
    </cfRule>
    <cfRule type="cellIs" dxfId="1" priority="19" operator="notBetween">
      <formula>0</formula>
      <formula>0</formula>
    </cfRule>
  </conditionalFormatting>
  <conditionalFormatting sqref="G50:AB50">
    <cfRule type="cellIs" dxfId="1" priority="18" operator="notBetween">
      <formula>0</formula>
      <formula>0</formula>
    </cfRule>
  </conditionalFormatting>
  <conditionalFormatting sqref="G56:AB56">
    <cfRule type="cellIs" dxfId="2" priority="68" operator="lessThan">
      <formula>-0.00001</formula>
    </cfRule>
    <cfRule type="cellIs" dxfId="3" priority="70" operator="lessThan">
      <formula>-0.000001</formula>
    </cfRule>
    <cfRule type="cellIs" dxfId="1" priority="52" operator="lessThan">
      <formula>-0.000001</formula>
    </cfRule>
    <cfRule type="cellIs" dxfId="1" priority="64" operator="lessThan">
      <formula>-0.00001</formula>
    </cfRule>
  </conditionalFormatting>
  <conditionalFormatting sqref="G47:AB49 G51:AB55">
    <cfRule type="cellIs" dxfId="3" priority="43" operator="lessThan">
      <formula>-0.000001</formula>
    </cfRule>
    <cfRule type="cellIs" dxfId="2" priority="41" operator="lessThan">
      <formula>-0.00001</formula>
    </cfRule>
  </conditionalFormatting>
  <conditionalFormatting sqref="G47:AB47 G51:AB52">
    <cfRule type="cellIs" dxfId="1" priority="39" operator="lessThan">
      <formula>-0.000001</formula>
    </cfRule>
  </conditionalFormatting>
  <conditionalFormatting sqref="G55:AB55 G49:AB49">
    <cfRule type="cellIs" dxfId="1" priority="35" operator="lessThan">
      <formula>-0.00001</formula>
    </cfRule>
  </conditionalFormatting>
  <conditionalFormatting sqref="G53:AB55 G49:AB49">
    <cfRule type="cellIs" dxfId="1" priority="37" operator="lessThan">
      <formula>-0.00001</formula>
    </cfRule>
    <cfRule type="cellIs" dxfId="1" priority="25" operator="lessThan">
      <formula>-0.000001</formula>
    </cfRule>
  </conditionalFormatting>
  <conditionalFormatting sqref="G51:AB52">
    <cfRule type="cellIs" dxfId="1" priority="26" operator="lessThan">
      <formula>-0.000001</formula>
    </cfRule>
  </conditionalFormatting>
  <dataValidations count="1">
    <dataValidation type="whole" operator="between" allowBlank="1" showInputMessage="1" showErrorMessage="1" sqref="A16 AK16:XFD16 AC17 A4:C15 A17:C23 G18:AC23 G4:XFD15 AC25:AD34 AD17:XFD23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59"/>
  <sheetViews>
    <sheetView topLeftCell="A13" workbookViewId="0">
      <selection activeCell="G25" sqref="G25:AB33"/>
    </sheetView>
  </sheetViews>
  <sheetFormatPr defaultColWidth="15.3796296296296" defaultRowHeight="20" customHeight="1"/>
  <cols>
    <col min="1" max="1" width="15.3796296296296" style="8" customWidth="1"/>
    <col min="2" max="2" width="10.5" style="8" customWidth="1"/>
    <col min="3" max="3" width="8.75" style="8" customWidth="1"/>
    <col min="4" max="4" width="10.75" style="8" customWidth="1"/>
    <col min="5" max="5" width="11.25" style="8" customWidth="1"/>
    <col min="6" max="6" width="11.6296296296296" style="8" customWidth="1"/>
    <col min="7" max="17" width="10.6296296296296" customWidth="1"/>
    <col min="18" max="18" width="10.8796296296296" customWidth="1"/>
    <col min="19" max="19" width="10.25" customWidth="1"/>
    <col min="20" max="20" width="9.87962962962963" customWidth="1"/>
    <col min="21" max="21" width="10.75" customWidth="1"/>
    <col min="22" max="22" width="11.1296296296296" customWidth="1"/>
    <col min="23" max="23" width="9.5" customWidth="1"/>
    <col min="24" max="24" width="10.1296296296296" customWidth="1"/>
    <col min="25" max="25" width="10.25" customWidth="1"/>
    <col min="26" max="26" width="10.5" customWidth="1"/>
    <col min="27" max="27" width="11.25" customWidth="1"/>
    <col min="28" max="28" width="10.75" customWidth="1"/>
    <col min="29" max="29" width="13.5" customWidth="1"/>
    <col min="30" max="30" width="14.25" customWidth="1"/>
    <col min="31" max="33" width="10.6296296296296" customWidth="1"/>
    <col min="34" max="16384" width="15.3796296296296" customWidth="1"/>
  </cols>
  <sheetData>
    <row r="1" s="1" customFormat="1" ht="27" customHeight="1" spans="1:33">
      <c r="A1" s="9" t="s">
        <v>125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2" customFormat="1" ht="27" customHeight="1" spans="1:33">
      <c r="A2" s="11" t="s">
        <v>11</v>
      </c>
      <c r="B2" s="12" t="s">
        <v>12</v>
      </c>
      <c r="C2" s="11" t="s">
        <v>13</v>
      </c>
      <c r="D2" s="11" t="s">
        <v>50</v>
      </c>
      <c r="E2" s="11" t="s">
        <v>51</v>
      </c>
      <c r="F2" s="13" t="s">
        <v>52</v>
      </c>
      <c r="G2" s="14" t="s">
        <v>53</v>
      </c>
      <c r="H2" s="14" t="s">
        <v>54</v>
      </c>
      <c r="I2" s="14" t="s">
        <v>55</v>
      </c>
      <c r="J2" s="14" t="s">
        <v>56</v>
      </c>
      <c r="K2" s="14" t="s">
        <v>57</v>
      </c>
      <c r="L2" s="14" t="s">
        <v>58</v>
      </c>
      <c r="M2" s="14" t="s">
        <v>59</v>
      </c>
      <c r="N2" s="14" t="s">
        <v>60</v>
      </c>
      <c r="O2" s="14" t="s">
        <v>61</v>
      </c>
      <c r="P2" s="14" t="s">
        <v>62</v>
      </c>
      <c r="Q2" s="14" t="s">
        <v>63</v>
      </c>
      <c r="R2" s="14" t="s">
        <v>64</v>
      </c>
      <c r="S2" s="14" t="s">
        <v>65</v>
      </c>
      <c r="T2" s="14" t="s">
        <v>66</v>
      </c>
      <c r="U2" s="14" t="s">
        <v>67</v>
      </c>
      <c r="V2" s="14" t="s">
        <v>68</v>
      </c>
      <c r="W2" s="14" t="s">
        <v>69</v>
      </c>
      <c r="X2" s="14" t="s">
        <v>70</v>
      </c>
      <c r="Y2" s="14" t="s">
        <v>71</v>
      </c>
      <c r="Z2" s="14" t="s">
        <v>72</v>
      </c>
      <c r="AA2" s="14" t="s">
        <v>73</v>
      </c>
      <c r="AB2" s="83" t="s">
        <v>74</v>
      </c>
      <c r="AC2" s="84" t="s">
        <v>75</v>
      </c>
      <c r="AD2" s="85" t="s">
        <v>76</v>
      </c>
      <c r="AE2" s="86"/>
      <c r="AF2" s="86"/>
      <c r="AG2" s="86"/>
    </row>
    <row r="3" s="3" customFormat="1" customHeight="1" spans="1:33">
      <c r="A3" s="15" t="s">
        <v>18</v>
      </c>
      <c r="B3" s="16" t="s">
        <v>19</v>
      </c>
      <c r="C3" s="16" t="s">
        <v>19</v>
      </c>
      <c r="D3" s="16" t="s">
        <v>19</v>
      </c>
      <c r="E3" s="16" t="s">
        <v>19</v>
      </c>
      <c r="F3" s="16" t="s">
        <v>19</v>
      </c>
      <c r="G3" s="16" t="s">
        <v>19</v>
      </c>
      <c r="H3" s="16" t="s">
        <v>19</v>
      </c>
      <c r="I3" s="16" t="s">
        <v>19</v>
      </c>
      <c r="J3" s="16" t="s">
        <v>19</v>
      </c>
      <c r="K3" s="16" t="s">
        <v>19</v>
      </c>
      <c r="L3" s="16" t="s">
        <v>19</v>
      </c>
      <c r="M3" s="16" t="s">
        <v>19</v>
      </c>
      <c r="N3" s="16" t="s">
        <v>19</v>
      </c>
      <c r="O3" s="16" t="s">
        <v>19</v>
      </c>
      <c r="P3" s="16" t="s">
        <v>19</v>
      </c>
      <c r="Q3" s="16" t="s">
        <v>19</v>
      </c>
      <c r="R3" s="16" t="s">
        <v>19</v>
      </c>
      <c r="S3" s="16" t="s">
        <v>19</v>
      </c>
      <c r="T3" s="16" t="s">
        <v>19</v>
      </c>
      <c r="U3" s="16" t="s">
        <v>19</v>
      </c>
      <c r="V3" s="16" t="s">
        <v>19</v>
      </c>
      <c r="W3" s="16" t="s">
        <v>19</v>
      </c>
      <c r="X3" s="16" t="s">
        <v>19</v>
      </c>
      <c r="Y3" s="16" t="s">
        <v>19</v>
      </c>
      <c r="Z3" s="16" t="s">
        <v>19</v>
      </c>
      <c r="AA3" s="16" t="s">
        <v>19</v>
      </c>
      <c r="AB3" s="16" t="s">
        <v>19</v>
      </c>
      <c r="AC3" s="16" t="s">
        <v>19</v>
      </c>
      <c r="AD3" s="16" t="s">
        <v>19</v>
      </c>
      <c r="AE3" s="87"/>
      <c r="AF3" s="87"/>
      <c r="AG3" s="87"/>
    </row>
    <row r="4" s="4" customFormat="1" customHeight="1" spans="1:33">
      <c r="A4" s="17" t="s">
        <v>20</v>
      </c>
      <c r="B4" s="18" t="s">
        <v>21</v>
      </c>
      <c r="C4" s="18">
        <v>1</v>
      </c>
      <c r="D4" s="19">
        <v>52619</v>
      </c>
      <c r="E4" s="19">
        <v>52471</v>
      </c>
      <c r="F4" s="20">
        <f t="shared" ref="F4:F15" si="0">D4/E4-1</f>
        <v>0.00282060566789277</v>
      </c>
      <c r="G4" s="19">
        <v>3880</v>
      </c>
      <c r="H4" s="19">
        <v>680</v>
      </c>
      <c r="I4" s="19">
        <v>3370</v>
      </c>
      <c r="J4" s="19">
        <v>600</v>
      </c>
      <c r="K4" s="19">
        <v>1106</v>
      </c>
      <c r="L4" s="19">
        <v>3460</v>
      </c>
      <c r="M4" s="19">
        <v>614</v>
      </c>
      <c r="N4" s="19">
        <v>1100</v>
      </c>
      <c r="O4" s="19">
        <v>3540</v>
      </c>
      <c r="P4" s="19">
        <v>1310</v>
      </c>
      <c r="Q4" s="19">
        <v>4440</v>
      </c>
      <c r="R4" s="19">
        <v>3250</v>
      </c>
      <c r="S4" s="19">
        <v>7890</v>
      </c>
      <c r="T4" s="19">
        <v>2210</v>
      </c>
      <c r="U4" s="19">
        <v>3110</v>
      </c>
      <c r="V4" s="19">
        <v>2080</v>
      </c>
      <c r="W4" s="19">
        <v>805</v>
      </c>
      <c r="X4" s="19">
        <v>1800</v>
      </c>
      <c r="Y4" s="19">
        <v>3430</v>
      </c>
      <c r="Z4" s="19">
        <v>764</v>
      </c>
      <c r="AA4" s="19">
        <v>1150</v>
      </c>
      <c r="AB4" s="19">
        <v>2030</v>
      </c>
      <c r="AC4" s="19">
        <f t="shared" ref="AC4:AC15" si="1">SUM(G4:AB4)</f>
        <v>52619</v>
      </c>
      <c r="AD4" s="19">
        <f t="shared" ref="AD4:AD15" si="2">AC4-D4</f>
        <v>0</v>
      </c>
      <c r="AE4" s="88"/>
      <c r="AF4" s="88"/>
      <c r="AG4" s="88"/>
    </row>
    <row r="5" s="4" customFormat="1" customHeight="1" spans="1:35">
      <c r="A5" s="21" t="s">
        <v>22</v>
      </c>
      <c r="B5" s="18" t="s">
        <v>21</v>
      </c>
      <c r="C5" s="18">
        <v>2</v>
      </c>
      <c r="D5" s="19">
        <v>5966</v>
      </c>
      <c r="E5" s="19">
        <v>5928</v>
      </c>
      <c r="F5" s="20">
        <f t="shared" si="0"/>
        <v>0.00641025641025639</v>
      </c>
      <c r="G5" s="19">
        <v>1410</v>
      </c>
      <c r="H5" s="19">
        <v>50</v>
      </c>
      <c r="I5" s="19">
        <v>320</v>
      </c>
      <c r="J5" s="19">
        <v>51</v>
      </c>
      <c r="K5" s="19">
        <v>125</v>
      </c>
      <c r="L5" s="19">
        <v>323</v>
      </c>
      <c r="M5" s="19">
        <v>50</v>
      </c>
      <c r="N5" s="19">
        <v>104</v>
      </c>
      <c r="O5" s="19">
        <v>320</v>
      </c>
      <c r="P5" s="19">
        <v>106</v>
      </c>
      <c r="Q5" s="19">
        <v>426</v>
      </c>
      <c r="R5" s="19">
        <v>313</v>
      </c>
      <c r="S5" s="19">
        <v>754</v>
      </c>
      <c r="T5" s="19">
        <v>213</v>
      </c>
      <c r="U5" s="19">
        <v>303</v>
      </c>
      <c r="V5" s="19">
        <v>200</v>
      </c>
      <c r="W5" s="19">
        <v>80</v>
      </c>
      <c r="X5" s="19">
        <v>170</v>
      </c>
      <c r="Y5" s="19">
        <v>320</v>
      </c>
      <c r="Z5" s="19">
        <v>70</v>
      </c>
      <c r="AA5" s="19">
        <v>98</v>
      </c>
      <c r="AB5" s="19">
        <v>160</v>
      </c>
      <c r="AC5" s="19">
        <f t="shared" si="1"/>
        <v>5966</v>
      </c>
      <c r="AD5" s="19">
        <f t="shared" si="2"/>
        <v>0</v>
      </c>
      <c r="AE5" s="89"/>
      <c r="AF5" s="89"/>
      <c r="AG5" s="89"/>
      <c r="AH5" s="100"/>
      <c r="AI5" s="100"/>
    </row>
    <row r="6" s="4" customFormat="1" customHeight="1" spans="1:35">
      <c r="A6" s="17" t="s">
        <v>23</v>
      </c>
      <c r="B6" s="18" t="s">
        <v>21</v>
      </c>
      <c r="C6" s="18">
        <v>3</v>
      </c>
      <c r="D6" s="19">
        <v>3783</v>
      </c>
      <c r="E6" s="19">
        <v>3610</v>
      </c>
      <c r="F6" s="20">
        <f t="shared" si="0"/>
        <v>0.0479224376731302</v>
      </c>
      <c r="G6" s="19">
        <v>52</v>
      </c>
      <c r="H6" s="19">
        <v>50</v>
      </c>
      <c r="I6" s="19">
        <v>525</v>
      </c>
      <c r="J6" s="19"/>
      <c r="K6" s="19">
        <v>78</v>
      </c>
      <c r="L6" s="19">
        <v>93</v>
      </c>
      <c r="M6" s="19">
        <v>68</v>
      </c>
      <c r="N6" s="19">
        <v>85</v>
      </c>
      <c r="O6" s="19">
        <v>216</v>
      </c>
      <c r="P6" s="19">
        <v>93</v>
      </c>
      <c r="Q6" s="19">
        <v>303</v>
      </c>
      <c r="R6" s="19">
        <v>173</v>
      </c>
      <c r="S6" s="19">
        <v>392</v>
      </c>
      <c r="T6" s="19">
        <v>202</v>
      </c>
      <c r="U6" s="19">
        <v>336</v>
      </c>
      <c r="V6" s="19">
        <v>303</v>
      </c>
      <c r="W6" s="19">
        <v>138</v>
      </c>
      <c r="X6" s="19">
        <v>106</v>
      </c>
      <c r="Y6" s="19">
        <v>213</v>
      </c>
      <c r="Z6" s="19">
        <v>93</v>
      </c>
      <c r="AA6" s="19">
        <v>70</v>
      </c>
      <c r="AB6" s="19">
        <v>194</v>
      </c>
      <c r="AC6" s="19">
        <f t="shared" si="1"/>
        <v>3783</v>
      </c>
      <c r="AD6" s="19">
        <f t="shared" si="2"/>
        <v>0</v>
      </c>
      <c r="AE6" s="89"/>
      <c r="AF6" s="89"/>
      <c r="AG6" s="89"/>
      <c r="AH6" s="100"/>
      <c r="AI6" s="100"/>
    </row>
    <row r="7" s="4" customFormat="1" customHeight="1" spans="1:35">
      <c r="A7" s="22" t="s">
        <v>24</v>
      </c>
      <c r="B7" s="18" t="s">
        <v>21</v>
      </c>
      <c r="C7" s="18">
        <v>4</v>
      </c>
      <c r="D7" s="19">
        <f>D6-D8</f>
        <v>3438</v>
      </c>
      <c r="E7" s="19">
        <v>3280</v>
      </c>
      <c r="F7" s="20">
        <f t="shared" si="0"/>
        <v>0.048170731707317</v>
      </c>
      <c r="G7" s="19">
        <v>52</v>
      </c>
      <c r="H7" s="19">
        <v>50</v>
      </c>
      <c r="I7" s="19">
        <f>I6-I8</f>
        <v>180</v>
      </c>
      <c r="J7" s="19"/>
      <c r="K7" s="19">
        <v>78</v>
      </c>
      <c r="L7" s="19">
        <v>93</v>
      </c>
      <c r="M7" s="19">
        <v>68</v>
      </c>
      <c r="N7" s="19">
        <v>85</v>
      </c>
      <c r="O7" s="19">
        <v>216</v>
      </c>
      <c r="P7" s="19">
        <v>93</v>
      </c>
      <c r="Q7" s="19">
        <v>303</v>
      </c>
      <c r="R7" s="19">
        <v>173</v>
      </c>
      <c r="S7" s="19">
        <v>392</v>
      </c>
      <c r="T7" s="19">
        <v>202</v>
      </c>
      <c r="U7" s="19">
        <v>336</v>
      </c>
      <c r="V7" s="19">
        <v>303</v>
      </c>
      <c r="W7" s="19">
        <v>138</v>
      </c>
      <c r="X7" s="19">
        <v>106</v>
      </c>
      <c r="Y7" s="19">
        <v>213</v>
      </c>
      <c r="Z7" s="19">
        <v>93</v>
      </c>
      <c r="AA7" s="19">
        <v>70</v>
      </c>
      <c r="AB7" s="19">
        <v>194</v>
      </c>
      <c r="AC7" s="19">
        <f t="shared" si="1"/>
        <v>3438</v>
      </c>
      <c r="AD7" s="19">
        <f t="shared" si="2"/>
        <v>0</v>
      </c>
      <c r="AE7" s="89"/>
      <c r="AF7" s="89"/>
      <c r="AG7" s="89"/>
      <c r="AH7" s="100"/>
      <c r="AI7" s="100"/>
    </row>
    <row r="8" s="4" customFormat="1" customHeight="1" spans="1:35">
      <c r="A8" s="23" t="s">
        <v>25</v>
      </c>
      <c r="B8" s="18" t="s">
        <v>21</v>
      </c>
      <c r="C8" s="18">
        <v>5</v>
      </c>
      <c r="D8" s="19">
        <v>345</v>
      </c>
      <c r="E8" s="19">
        <v>330</v>
      </c>
      <c r="F8" s="20">
        <f t="shared" si="0"/>
        <v>0.0454545454545454</v>
      </c>
      <c r="G8" s="19"/>
      <c r="H8" s="19"/>
      <c r="I8" s="19">
        <v>345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>
        <f t="shared" si="1"/>
        <v>345</v>
      </c>
      <c r="AD8" s="19">
        <f t="shared" si="2"/>
        <v>0</v>
      </c>
      <c r="AE8" s="89"/>
      <c r="AF8" s="89"/>
      <c r="AG8" s="89"/>
      <c r="AH8" s="100"/>
      <c r="AI8" s="100"/>
    </row>
    <row r="9" s="4" customFormat="1" customHeight="1" spans="1:35">
      <c r="A9" s="17" t="s">
        <v>26</v>
      </c>
      <c r="B9" s="18" t="s">
        <v>27</v>
      </c>
      <c r="C9" s="18">
        <v>6</v>
      </c>
      <c r="D9" s="19">
        <v>2111</v>
      </c>
      <c r="E9" s="19">
        <v>2019</v>
      </c>
      <c r="F9" s="20">
        <f t="shared" si="0"/>
        <v>0.045567112431897</v>
      </c>
      <c r="G9" s="19"/>
      <c r="H9" s="19"/>
      <c r="I9" s="19"/>
      <c r="J9" s="19">
        <v>133</v>
      </c>
      <c r="K9" s="19"/>
      <c r="L9" s="19"/>
      <c r="M9" s="19"/>
      <c r="N9" s="19"/>
      <c r="O9" s="19"/>
      <c r="P9" s="19">
        <v>103</v>
      </c>
      <c r="Q9" s="19">
        <v>118</v>
      </c>
      <c r="R9" s="19">
        <v>123</v>
      </c>
      <c r="S9" s="19">
        <v>188</v>
      </c>
      <c r="T9" s="19">
        <v>138</v>
      </c>
      <c r="U9" s="19">
        <v>188</v>
      </c>
      <c r="V9" s="19">
        <v>230</v>
      </c>
      <c r="W9" s="19">
        <v>148</v>
      </c>
      <c r="X9" s="19">
        <v>136</v>
      </c>
      <c r="Y9" s="19">
        <v>270</v>
      </c>
      <c r="Z9" s="19">
        <v>42</v>
      </c>
      <c r="AA9" s="19">
        <v>62</v>
      </c>
      <c r="AB9" s="19">
        <v>232</v>
      </c>
      <c r="AC9" s="19">
        <f t="shared" si="1"/>
        <v>2111</v>
      </c>
      <c r="AD9" s="19">
        <f t="shared" si="2"/>
        <v>0</v>
      </c>
      <c r="AE9" s="89"/>
      <c r="AF9" s="89"/>
      <c r="AG9" s="89"/>
      <c r="AH9" s="100"/>
      <c r="AI9" s="100"/>
    </row>
    <row r="10" s="4" customFormat="1" customHeight="1" spans="1:35">
      <c r="A10" s="22" t="s">
        <v>28</v>
      </c>
      <c r="B10" s="18" t="s">
        <v>27</v>
      </c>
      <c r="C10" s="18">
        <v>7</v>
      </c>
      <c r="D10" s="19">
        <v>2111</v>
      </c>
      <c r="E10" s="19">
        <v>2019</v>
      </c>
      <c r="F10" s="20">
        <f t="shared" si="0"/>
        <v>0.045567112431897</v>
      </c>
      <c r="G10" s="19"/>
      <c r="H10" s="19"/>
      <c r="I10" s="19"/>
      <c r="J10" s="19">
        <v>133</v>
      </c>
      <c r="K10" s="19"/>
      <c r="L10" s="19"/>
      <c r="M10" s="19"/>
      <c r="N10" s="19"/>
      <c r="O10" s="19"/>
      <c r="P10" s="19">
        <v>103</v>
      </c>
      <c r="Q10" s="19">
        <v>118</v>
      </c>
      <c r="R10" s="19">
        <v>123</v>
      </c>
      <c r="S10" s="19">
        <v>188</v>
      </c>
      <c r="T10" s="19">
        <v>138</v>
      </c>
      <c r="U10" s="19">
        <v>188</v>
      </c>
      <c r="V10" s="19">
        <v>230</v>
      </c>
      <c r="W10" s="19">
        <v>148</v>
      </c>
      <c r="X10" s="19">
        <v>136</v>
      </c>
      <c r="Y10" s="19">
        <v>270</v>
      </c>
      <c r="Z10" s="19">
        <v>42</v>
      </c>
      <c r="AA10" s="19">
        <v>62</v>
      </c>
      <c r="AB10" s="19">
        <v>232</v>
      </c>
      <c r="AC10" s="19">
        <f t="shared" si="1"/>
        <v>2111</v>
      </c>
      <c r="AD10" s="19">
        <f t="shared" si="2"/>
        <v>0</v>
      </c>
      <c r="AE10" s="89"/>
      <c r="AF10" s="89"/>
      <c r="AG10" s="89"/>
      <c r="AH10" s="100"/>
      <c r="AI10" s="100"/>
    </row>
    <row r="11" s="4" customFormat="1" customHeight="1" spans="1:35">
      <c r="A11" s="22" t="s">
        <v>29</v>
      </c>
      <c r="B11" s="18" t="s">
        <v>27</v>
      </c>
      <c r="C11" s="18">
        <v>8</v>
      </c>
      <c r="D11" s="19">
        <v>0</v>
      </c>
      <c r="E11" s="19">
        <v>0</v>
      </c>
      <c r="F11" s="20" t="e">
        <f t="shared" si="0"/>
        <v>#DIV/0!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>
        <f t="shared" si="1"/>
        <v>0</v>
      </c>
      <c r="AD11" s="19">
        <f t="shared" si="2"/>
        <v>0</v>
      </c>
      <c r="AE11" s="89"/>
      <c r="AF11" s="89"/>
      <c r="AG11" s="89"/>
      <c r="AH11" s="100"/>
      <c r="AI11" s="100"/>
    </row>
    <row r="12" s="4" customFormat="1" customHeight="1" spans="1:35">
      <c r="A12" s="17" t="s">
        <v>30</v>
      </c>
      <c r="B12" s="18" t="s">
        <v>27</v>
      </c>
      <c r="C12" s="18">
        <v>9</v>
      </c>
      <c r="D12" s="19">
        <v>769740</v>
      </c>
      <c r="E12" s="19">
        <v>735257</v>
      </c>
      <c r="F12" s="20">
        <f t="shared" si="0"/>
        <v>0.0468992474740124</v>
      </c>
      <c r="G12" s="19">
        <v>50506</v>
      </c>
      <c r="H12" s="19">
        <v>28260</v>
      </c>
      <c r="I12" s="19">
        <v>35410</v>
      </c>
      <c r="J12" s="19">
        <v>36402</v>
      </c>
      <c r="K12" s="19">
        <v>42420</v>
      </c>
      <c r="L12" s="19">
        <v>46020</v>
      </c>
      <c r="M12" s="19">
        <v>30380</v>
      </c>
      <c r="N12" s="19">
        <v>42703</v>
      </c>
      <c r="O12" s="19">
        <v>24820</v>
      </c>
      <c r="P12" s="19">
        <v>42940</v>
      </c>
      <c r="Q12" s="19">
        <v>33020</v>
      </c>
      <c r="R12" s="19">
        <v>23210</v>
      </c>
      <c r="S12" s="19">
        <v>42612</v>
      </c>
      <c r="T12" s="19">
        <v>36360</v>
      </c>
      <c r="U12" s="19">
        <v>26180</v>
      </c>
      <c r="V12" s="19">
        <v>37380</v>
      </c>
      <c r="W12" s="19">
        <v>41850</v>
      </c>
      <c r="X12" s="19">
        <v>25404</v>
      </c>
      <c r="Y12" s="19">
        <v>25380</v>
      </c>
      <c r="Z12" s="19">
        <v>29320</v>
      </c>
      <c r="AA12" s="19">
        <v>31483</v>
      </c>
      <c r="AB12" s="19">
        <v>37680</v>
      </c>
      <c r="AC12" s="19">
        <f t="shared" si="1"/>
        <v>769740</v>
      </c>
      <c r="AD12" s="19">
        <f t="shared" si="2"/>
        <v>0</v>
      </c>
      <c r="AE12" s="89"/>
      <c r="AF12" s="89"/>
      <c r="AG12" s="89"/>
      <c r="AH12" s="100"/>
      <c r="AI12" s="100"/>
    </row>
    <row r="13" s="4" customFormat="1" customHeight="1" spans="1:35">
      <c r="A13" s="17" t="s">
        <v>31</v>
      </c>
      <c r="B13" s="18" t="s">
        <v>27</v>
      </c>
      <c r="C13" s="18">
        <v>10</v>
      </c>
      <c r="D13" s="19">
        <v>630512</v>
      </c>
      <c r="E13" s="19">
        <v>601082</v>
      </c>
      <c r="F13" s="20">
        <f t="shared" si="0"/>
        <v>0.048961705724011</v>
      </c>
      <c r="G13" s="19">
        <v>41371</v>
      </c>
      <c r="H13" s="19">
        <v>23148</v>
      </c>
      <c r="I13" s="19">
        <v>29005</v>
      </c>
      <c r="J13" s="19">
        <v>29818</v>
      </c>
      <c r="K13" s="19">
        <v>34747</v>
      </c>
      <c r="L13" s="19">
        <v>37696</v>
      </c>
      <c r="M13" s="19">
        <v>24885</v>
      </c>
      <c r="N13" s="19">
        <v>34979</v>
      </c>
      <c r="O13" s="19">
        <v>20331</v>
      </c>
      <c r="P13" s="19">
        <v>35173</v>
      </c>
      <c r="Q13" s="19">
        <v>27047</v>
      </c>
      <c r="R13" s="19">
        <v>19012</v>
      </c>
      <c r="S13" s="19">
        <v>34904</v>
      </c>
      <c r="T13" s="19">
        <v>29783</v>
      </c>
      <c r="U13" s="19">
        <v>21445</v>
      </c>
      <c r="V13" s="19">
        <v>30619</v>
      </c>
      <c r="W13" s="19">
        <v>34280</v>
      </c>
      <c r="X13" s="19">
        <v>20850</v>
      </c>
      <c r="Y13" s="19">
        <v>20819</v>
      </c>
      <c r="Z13" s="19">
        <v>24027</v>
      </c>
      <c r="AA13" s="19">
        <v>25708</v>
      </c>
      <c r="AB13" s="19">
        <v>30865</v>
      </c>
      <c r="AC13" s="19">
        <f t="shared" si="1"/>
        <v>630512</v>
      </c>
      <c r="AD13" s="19">
        <f t="shared" si="2"/>
        <v>0</v>
      </c>
      <c r="AE13" s="89"/>
      <c r="AF13" s="89"/>
      <c r="AG13" s="89"/>
      <c r="AH13" s="100"/>
      <c r="AI13" s="100"/>
    </row>
    <row r="14" s="4" customFormat="1" customHeight="1" spans="1:35">
      <c r="A14" s="17" t="s">
        <v>32</v>
      </c>
      <c r="B14" s="18" t="s">
        <v>27</v>
      </c>
      <c r="C14" s="18">
        <v>11</v>
      </c>
      <c r="D14" s="19">
        <f>D13-D15</f>
        <v>194508</v>
      </c>
      <c r="E14" s="19">
        <v>184796</v>
      </c>
      <c r="F14" s="20">
        <f t="shared" si="0"/>
        <v>0.0525552501136388</v>
      </c>
      <c r="G14" s="19">
        <v>12830</v>
      </c>
      <c r="H14" s="19">
        <v>7123</v>
      </c>
      <c r="I14" s="19">
        <v>8625</v>
      </c>
      <c r="J14" s="19">
        <v>9175</v>
      </c>
      <c r="K14" s="19">
        <v>10692</v>
      </c>
      <c r="L14" s="19">
        <v>11599</v>
      </c>
      <c r="M14" s="19">
        <v>7657</v>
      </c>
      <c r="N14" s="19">
        <v>10763</v>
      </c>
      <c r="O14" s="19">
        <v>6256</v>
      </c>
      <c r="P14" s="19">
        <v>10823</v>
      </c>
      <c r="Q14" s="19">
        <v>8322</v>
      </c>
      <c r="R14" s="19">
        <v>5850</v>
      </c>
      <c r="S14" s="19">
        <v>10940</v>
      </c>
      <c r="T14" s="19">
        <v>9364</v>
      </c>
      <c r="U14" s="19">
        <v>6899</v>
      </c>
      <c r="V14" s="19">
        <v>9421</v>
      </c>
      <c r="W14" s="19">
        <v>10548</v>
      </c>
      <c r="X14" s="19">
        <v>6415</v>
      </c>
      <c r="Y14" s="19">
        <v>6406</v>
      </c>
      <c r="Z14" s="19">
        <v>7393</v>
      </c>
      <c r="AA14" s="19">
        <v>7910</v>
      </c>
      <c r="AB14" s="19">
        <v>9497</v>
      </c>
      <c r="AC14" s="19">
        <f t="shared" si="1"/>
        <v>194508</v>
      </c>
      <c r="AD14" s="19">
        <f t="shared" si="2"/>
        <v>0</v>
      </c>
      <c r="AE14" s="89"/>
      <c r="AF14" s="89"/>
      <c r="AG14" s="89"/>
      <c r="AH14" s="100"/>
      <c r="AI14" s="100"/>
    </row>
    <row r="15" s="4" customFormat="1" customHeight="1" spans="1:35">
      <c r="A15" s="17" t="s">
        <v>33</v>
      </c>
      <c r="B15" s="18" t="s">
        <v>27</v>
      </c>
      <c r="C15" s="18">
        <v>12</v>
      </c>
      <c r="D15" s="19">
        <v>436004</v>
      </c>
      <c r="E15" s="19">
        <v>416286</v>
      </c>
      <c r="F15" s="20">
        <f t="shared" si="0"/>
        <v>0.0473664740106561</v>
      </c>
      <c r="G15" s="19">
        <f t="shared" ref="G15:AB15" si="3">G13-G14</f>
        <v>28541</v>
      </c>
      <c r="H15" s="19">
        <f t="shared" si="3"/>
        <v>16025</v>
      </c>
      <c r="I15" s="19">
        <f t="shared" si="3"/>
        <v>20380</v>
      </c>
      <c r="J15" s="19">
        <f t="shared" si="3"/>
        <v>20643</v>
      </c>
      <c r="K15" s="19">
        <f t="shared" si="3"/>
        <v>24055</v>
      </c>
      <c r="L15" s="19">
        <f t="shared" si="3"/>
        <v>26097</v>
      </c>
      <c r="M15" s="19">
        <f t="shared" si="3"/>
        <v>17228</v>
      </c>
      <c r="N15" s="19">
        <f t="shared" si="3"/>
        <v>24216</v>
      </c>
      <c r="O15" s="19">
        <f t="shared" si="3"/>
        <v>14075</v>
      </c>
      <c r="P15" s="19">
        <f t="shared" si="3"/>
        <v>24350</v>
      </c>
      <c r="Q15" s="19">
        <f t="shared" si="3"/>
        <v>18725</v>
      </c>
      <c r="R15" s="19">
        <f t="shared" si="3"/>
        <v>13162</v>
      </c>
      <c r="S15" s="19">
        <f t="shared" si="3"/>
        <v>23964</v>
      </c>
      <c r="T15" s="19">
        <f t="shared" si="3"/>
        <v>20419</v>
      </c>
      <c r="U15" s="19">
        <f t="shared" si="3"/>
        <v>14546</v>
      </c>
      <c r="V15" s="19">
        <f t="shared" si="3"/>
        <v>21198</v>
      </c>
      <c r="W15" s="19">
        <f t="shared" si="3"/>
        <v>23732</v>
      </c>
      <c r="X15" s="19">
        <f t="shared" si="3"/>
        <v>14435</v>
      </c>
      <c r="Y15" s="19">
        <f t="shared" si="3"/>
        <v>14413</v>
      </c>
      <c r="Z15" s="19">
        <f t="shared" si="3"/>
        <v>16634</v>
      </c>
      <c r="AA15" s="19">
        <f t="shared" si="3"/>
        <v>17798</v>
      </c>
      <c r="AB15" s="19">
        <f t="shared" si="3"/>
        <v>21368</v>
      </c>
      <c r="AC15" s="19">
        <f t="shared" si="1"/>
        <v>436004</v>
      </c>
      <c r="AD15" s="19">
        <f t="shared" si="2"/>
        <v>0</v>
      </c>
      <c r="AE15" s="89"/>
      <c r="AF15" s="89"/>
      <c r="AG15" s="89"/>
      <c r="AH15" s="100"/>
      <c r="AI15" s="100"/>
    </row>
    <row r="16" s="5" customFormat="1" customHeight="1" spans="1:36">
      <c r="A16" s="24" t="s">
        <v>34</v>
      </c>
      <c r="B16" s="25" t="s">
        <v>19</v>
      </c>
      <c r="C16" s="26" t="s">
        <v>19</v>
      </c>
      <c r="D16" s="26" t="s">
        <v>19</v>
      </c>
      <c r="E16" s="26" t="s">
        <v>19</v>
      </c>
      <c r="F16" s="27" t="s">
        <v>19</v>
      </c>
      <c r="G16" s="28">
        <v>12862</v>
      </c>
      <c r="H16" s="28">
        <v>7197</v>
      </c>
      <c r="I16" s="28">
        <v>9018</v>
      </c>
      <c r="J16" s="28">
        <v>9270</v>
      </c>
      <c r="K16" s="28">
        <v>10803</v>
      </c>
      <c r="L16" s="28">
        <v>11719</v>
      </c>
      <c r="M16" s="28">
        <v>7737</v>
      </c>
      <c r="N16" s="28">
        <v>10875</v>
      </c>
      <c r="O16" s="28">
        <v>6321</v>
      </c>
      <c r="P16" s="28">
        <v>10935</v>
      </c>
      <c r="Q16" s="28">
        <v>8409</v>
      </c>
      <c r="R16" s="28">
        <v>5911</v>
      </c>
      <c r="S16" s="28">
        <v>10851</v>
      </c>
      <c r="T16" s="28">
        <v>9259</v>
      </c>
      <c r="U16" s="28">
        <v>6667</v>
      </c>
      <c r="V16" s="28">
        <v>9519</v>
      </c>
      <c r="W16" s="28">
        <v>10657</v>
      </c>
      <c r="X16" s="28">
        <v>6482</v>
      </c>
      <c r="Y16" s="28">
        <v>6473</v>
      </c>
      <c r="Z16" s="28">
        <v>7470</v>
      </c>
      <c r="AA16" s="28">
        <v>7992</v>
      </c>
      <c r="AB16" s="28">
        <v>9596</v>
      </c>
      <c r="AC16" s="31" t="s">
        <v>19</v>
      </c>
      <c r="AD16" s="31" t="s">
        <v>19</v>
      </c>
      <c r="AE16" s="90"/>
      <c r="AF16" s="90"/>
      <c r="AG16" s="90"/>
      <c r="AH16" s="90"/>
      <c r="AI16" s="90"/>
      <c r="AJ16" s="90"/>
    </row>
    <row r="17" s="5" customFormat="1" customHeight="1" spans="1:35">
      <c r="A17" s="29" t="s">
        <v>20</v>
      </c>
      <c r="B17" s="30" t="s">
        <v>21</v>
      </c>
      <c r="C17" s="30">
        <v>13</v>
      </c>
      <c r="D17" s="31">
        <v>24908</v>
      </c>
      <c r="E17" s="31">
        <v>21168</v>
      </c>
      <c r="F17" s="27">
        <f t="shared" ref="F17:F23" si="4">D17/E17-1</f>
        <v>0.176681783824641</v>
      </c>
      <c r="G17" s="28">
        <v>1830</v>
      </c>
      <c r="H17" s="28">
        <v>320</v>
      </c>
      <c r="I17" s="28">
        <v>1603</v>
      </c>
      <c r="J17" s="28">
        <v>280</v>
      </c>
      <c r="K17" s="28">
        <v>513</v>
      </c>
      <c r="L17" s="28">
        <v>1640</v>
      </c>
      <c r="M17" s="28">
        <v>280</v>
      </c>
      <c r="N17" s="28">
        <v>510</v>
      </c>
      <c r="O17" s="28">
        <v>1680</v>
      </c>
      <c r="P17" s="28">
        <v>600</v>
      </c>
      <c r="Q17" s="28">
        <v>2160</v>
      </c>
      <c r="R17" s="28">
        <v>1537</v>
      </c>
      <c r="S17" s="28">
        <v>3740</v>
      </c>
      <c r="T17" s="28">
        <v>1040</v>
      </c>
      <c r="U17" s="28">
        <v>1480</v>
      </c>
      <c r="V17" s="28">
        <v>985</v>
      </c>
      <c r="W17" s="28">
        <v>380</v>
      </c>
      <c r="X17" s="28">
        <v>850</v>
      </c>
      <c r="Y17" s="28">
        <v>1630</v>
      </c>
      <c r="Z17" s="28">
        <v>360</v>
      </c>
      <c r="AA17" s="28">
        <v>540</v>
      </c>
      <c r="AB17" s="28">
        <v>950</v>
      </c>
      <c r="AC17" s="31">
        <f t="shared" ref="AC17:AC19" si="5">SUM(G17:AB17)</f>
        <v>24908</v>
      </c>
      <c r="AD17" s="31">
        <f t="shared" ref="AD17:AD23" si="6">AC17-D17</f>
        <v>0</v>
      </c>
      <c r="AE17" s="90"/>
      <c r="AF17" s="90"/>
      <c r="AG17" s="90"/>
      <c r="AH17" s="101"/>
      <c r="AI17" s="101"/>
    </row>
    <row r="18" s="5" customFormat="1" customHeight="1" spans="1:35">
      <c r="A18" s="29" t="s">
        <v>23</v>
      </c>
      <c r="B18" s="30" t="s">
        <v>21</v>
      </c>
      <c r="C18" s="30">
        <v>14</v>
      </c>
      <c r="D18" s="31">
        <v>757</v>
      </c>
      <c r="E18" s="31">
        <v>658</v>
      </c>
      <c r="F18" s="27">
        <f t="shared" si="4"/>
        <v>0.150455927051672</v>
      </c>
      <c r="G18" s="31">
        <v>11</v>
      </c>
      <c r="H18" s="31">
        <v>12</v>
      </c>
      <c r="I18" s="31">
        <v>73</v>
      </c>
      <c r="J18" s="31">
        <v>0</v>
      </c>
      <c r="K18" s="31">
        <v>13</v>
      </c>
      <c r="L18" s="31">
        <v>22</v>
      </c>
      <c r="M18" s="31">
        <v>13</v>
      </c>
      <c r="N18" s="31">
        <v>15</v>
      </c>
      <c r="O18" s="31">
        <v>56</v>
      </c>
      <c r="P18" s="31">
        <v>23</v>
      </c>
      <c r="Q18" s="31">
        <v>66</v>
      </c>
      <c r="R18" s="31">
        <v>34</v>
      </c>
      <c r="S18" s="31">
        <v>80</v>
      </c>
      <c r="T18" s="31">
        <v>45</v>
      </c>
      <c r="U18" s="31">
        <v>66</v>
      </c>
      <c r="V18" s="31">
        <v>64</v>
      </c>
      <c r="W18" s="31">
        <v>27</v>
      </c>
      <c r="X18" s="31">
        <v>19</v>
      </c>
      <c r="Y18" s="31">
        <v>48</v>
      </c>
      <c r="Z18" s="31">
        <v>18</v>
      </c>
      <c r="AA18" s="31">
        <v>14</v>
      </c>
      <c r="AB18" s="31">
        <v>38</v>
      </c>
      <c r="AC18" s="31">
        <f t="shared" si="5"/>
        <v>757</v>
      </c>
      <c r="AD18" s="31">
        <f t="shared" si="6"/>
        <v>0</v>
      </c>
      <c r="AE18" s="90"/>
      <c r="AF18" s="90"/>
      <c r="AG18" s="90"/>
      <c r="AH18" s="101"/>
      <c r="AI18" s="101"/>
    </row>
    <row r="19" s="5" customFormat="1" customHeight="1" spans="1:35">
      <c r="A19" s="29" t="s">
        <v>26</v>
      </c>
      <c r="B19" s="30" t="s">
        <v>27</v>
      </c>
      <c r="C19" s="30">
        <v>15</v>
      </c>
      <c r="D19" s="31">
        <v>542</v>
      </c>
      <c r="E19" s="31">
        <v>495</v>
      </c>
      <c r="F19" s="27">
        <f t="shared" si="4"/>
        <v>0.0949494949494949</v>
      </c>
      <c r="G19" s="31">
        <v>0</v>
      </c>
      <c r="H19" s="31">
        <v>0</v>
      </c>
      <c r="I19" s="31">
        <v>0</v>
      </c>
      <c r="J19" s="31">
        <v>34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26</v>
      </c>
      <c r="Q19" s="31">
        <v>30</v>
      </c>
      <c r="R19" s="31">
        <v>32</v>
      </c>
      <c r="S19" s="31">
        <v>49</v>
      </c>
      <c r="T19" s="31">
        <v>35</v>
      </c>
      <c r="U19" s="31">
        <v>48</v>
      </c>
      <c r="V19" s="31">
        <v>59</v>
      </c>
      <c r="W19" s="31">
        <v>38</v>
      </c>
      <c r="X19" s="31">
        <v>35</v>
      </c>
      <c r="Y19" s="31">
        <v>69</v>
      </c>
      <c r="Z19" s="31">
        <v>11</v>
      </c>
      <c r="AA19" s="31">
        <v>16</v>
      </c>
      <c r="AB19" s="31">
        <v>60</v>
      </c>
      <c r="AC19" s="31">
        <f t="shared" si="5"/>
        <v>542</v>
      </c>
      <c r="AD19" s="31">
        <f t="shared" si="6"/>
        <v>0</v>
      </c>
      <c r="AE19" s="90"/>
      <c r="AF19" s="90"/>
      <c r="AG19" s="90"/>
      <c r="AH19" s="101"/>
      <c r="AI19" s="101"/>
    </row>
    <row r="20" s="5" customFormat="1" customHeight="1" spans="1:35">
      <c r="A20" s="32" t="s">
        <v>28</v>
      </c>
      <c r="B20" s="30" t="s">
        <v>27</v>
      </c>
      <c r="C20" s="30">
        <v>16</v>
      </c>
      <c r="D20" s="31">
        <v>542</v>
      </c>
      <c r="E20" s="31">
        <v>495</v>
      </c>
      <c r="F20" s="27">
        <f t="shared" si="4"/>
        <v>0.0949494949494949</v>
      </c>
      <c r="G20" s="31">
        <f t="shared" ref="G20:AC20" si="7">G19</f>
        <v>0</v>
      </c>
      <c r="H20" s="31">
        <f t="shared" si="7"/>
        <v>0</v>
      </c>
      <c r="I20" s="31">
        <f t="shared" si="7"/>
        <v>0</v>
      </c>
      <c r="J20" s="31">
        <f t="shared" si="7"/>
        <v>34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7"/>
        <v>0</v>
      </c>
      <c r="O20" s="31">
        <f t="shared" si="7"/>
        <v>0</v>
      </c>
      <c r="P20" s="31">
        <f t="shared" si="7"/>
        <v>26</v>
      </c>
      <c r="Q20" s="31">
        <f t="shared" si="7"/>
        <v>30</v>
      </c>
      <c r="R20" s="31">
        <f t="shared" si="7"/>
        <v>32</v>
      </c>
      <c r="S20" s="31">
        <f t="shared" si="7"/>
        <v>49</v>
      </c>
      <c r="T20" s="31">
        <f t="shared" si="7"/>
        <v>35</v>
      </c>
      <c r="U20" s="31">
        <f t="shared" si="7"/>
        <v>48</v>
      </c>
      <c r="V20" s="31">
        <f t="shared" si="7"/>
        <v>59</v>
      </c>
      <c r="W20" s="31">
        <f t="shared" si="7"/>
        <v>38</v>
      </c>
      <c r="X20" s="31">
        <f t="shared" si="7"/>
        <v>35</v>
      </c>
      <c r="Y20" s="31">
        <f t="shared" si="7"/>
        <v>69</v>
      </c>
      <c r="Z20" s="31">
        <f t="shared" si="7"/>
        <v>11</v>
      </c>
      <c r="AA20" s="31">
        <f t="shared" si="7"/>
        <v>16</v>
      </c>
      <c r="AB20" s="31">
        <f t="shared" si="7"/>
        <v>60</v>
      </c>
      <c r="AC20" s="31">
        <f t="shared" si="7"/>
        <v>542</v>
      </c>
      <c r="AD20" s="31">
        <f t="shared" si="6"/>
        <v>0</v>
      </c>
      <c r="AE20" s="90"/>
      <c r="AF20" s="90"/>
      <c r="AG20" s="90"/>
      <c r="AH20" s="101"/>
      <c r="AI20" s="101"/>
    </row>
    <row r="21" s="5" customFormat="1" customHeight="1" spans="1:35">
      <c r="A21" s="32" t="s">
        <v>29</v>
      </c>
      <c r="B21" s="30" t="s">
        <v>27</v>
      </c>
      <c r="C21" s="30">
        <v>17</v>
      </c>
      <c r="D21" s="31">
        <v>0</v>
      </c>
      <c r="E21" s="31">
        <v>0</v>
      </c>
      <c r="F21" s="27" t="e">
        <f t="shared" si="4"/>
        <v>#DIV/0!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>
        <f t="shared" ref="AC21:AC23" si="8">SUM(G21:AB21)</f>
        <v>0</v>
      </c>
      <c r="AD21" s="31">
        <f t="shared" si="6"/>
        <v>0</v>
      </c>
      <c r="AE21" s="90"/>
      <c r="AF21" s="90"/>
      <c r="AG21" s="90"/>
      <c r="AH21" s="101"/>
      <c r="AI21" s="101"/>
    </row>
    <row r="22" s="5" customFormat="1" customHeight="1" spans="1:35">
      <c r="A22" s="29" t="s">
        <v>30</v>
      </c>
      <c r="B22" s="30" t="s">
        <v>27</v>
      </c>
      <c r="C22" s="30">
        <v>18</v>
      </c>
      <c r="D22" s="31">
        <v>218526</v>
      </c>
      <c r="E22" s="31">
        <v>250596</v>
      </c>
      <c r="F22" s="27">
        <f t="shared" si="4"/>
        <v>-0.127974907819758</v>
      </c>
      <c r="G22" s="31">
        <v>14340</v>
      </c>
      <c r="H22" s="31">
        <v>8025</v>
      </c>
      <c r="I22" s="31">
        <v>10055</v>
      </c>
      <c r="J22" s="31">
        <v>10334</v>
      </c>
      <c r="K22" s="31">
        <v>12043</v>
      </c>
      <c r="L22" s="31">
        <v>13065</v>
      </c>
      <c r="M22" s="31">
        <v>8625</v>
      </c>
      <c r="N22" s="31">
        <v>12130</v>
      </c>
      <c r="O22" s="31">
        <v>7046</v>
      </c>
      <c r="P22" s="31">
        <v>12190</v>
      </c>
      <c r="Q22" s="31">
        <v>9374</v>
      </c>
      <c r="R22" s="31">
        <v>6589</v>
      </c>
      <c r="S22" s="31">
        <v>12100</v>
      </c>
      <c r="T22" s="31">
        <v>10320</v>
      </c>
      <c r="U22" s="31">
        <v>7435</v>
      </c>
      <c r="V22" s="31">
        <v>10610</v>
      </c>
      <c r="W22" s="31">
        <v>11880</v>
      </c>
      <c r="X22" s="31">
        <v>7212</v>
      </c>
      <c r="Y22" s="31">
        <v>7205</v>
      </c>
      <c r="Z22" s="31">
        <v>8320</v>
      </c>
      <c r="AA22" s="31">
        <v>8938</v>
      </c>
      <c r="AB22" s="31">
        <v>10690</v>
      </c>
      <c r="AC22" s="31">
        <f t="shared" si="8"/>
        <v>218526</v>
      </c>
      <c r="AD22" s="31">
        <f t="shared" si="6"/>
        <v>0</v>
      </c>
      <c r="AE22" s="90"/>
      <c r="AF22" s="90"/>
      <c r="AG22" s="90"/>
      <c r="AH22" s="101"/>
      <c r="AI22" s="101"/>
    </row>
    <row r="23" s="5" customFormat="1" customHeight="1" spans="1:35">
      <c r="A23" s="29" t="s">
        <v>31</v>
      </c>
      <c r="B23" s="30" t="s">
        <v>27</v>
      </c>
      <c r="C23" s="30">
        <v>19</v>
      </c>
      <c r="D23" s="31">
        <v>196023</v>
      </c>
      <c r="E23" s="31">
        <v>188328</v>
      </c>
      <c r="F23" s="27">
        <f t="shared" si="4"/>
        <v>0.040859564164649</v>
      </c>
      <c r="G23" s="31">
        <v>12860</v>
      </c>
      <c r="H23" s="31">
        <v>7195</v>
      </c>
      <c r="I23" s="31">
        <v>9020</v>
      </c>
      <c r="J23" s="31">
        <v>9270</v>
      </c>
      <c r="K23" s="31">
        <v>10800</v>
      </c>
      <c r="L23" s="31">
        <v>11720</v>
      </c>
      <c r="M23" s="31">
        <v>7737</v>
      </c>
      <c r="N23" s="31">
        <v>10875</v>
      </c>
      <c r="O23" s="31">
        <v>6320</v>
      </c>
      <c r="P23" s="31">
        <v>10935</v>
      </c>
      <c r="Q23" s="31">
        <v>8410</v>
      </c>
      <c r="R23" s="31">
        <v>5910</v>
      </c>
      <c r="S23" s="31">
        <v>10850</v>
      </c>
      <c r="T23" s="31">
        <v>9259</v>
      </c>
      <c r="U23" s="31">
        <v>6669</v>
      </c>
      <c r="V23" s="31">
        <v>9520</v>
      </c>
      <c r="W23" s="31">
        <v>10658</v>
      </c>
      <c r="X23" s="31">
        <v>6482</v>
      </c>
      <c r="Y23" s="31">
        <v>6475</v>
      </c>
      <c r="Z23" s="31">
        <v>7470</v>
      </c>
      <c r="AA23" s="31">
        <v>7992</v>
      </c>
      <c r="AB23" s="31">
        <v>9596</v>
      </c>
      <c r="AC23" s="31">
        <f t="shared" si="8"/>
        <v>196023</v>
      </c>
      <c r="AD23" s="31">
        <f t="shared" si="6"/>
        <v>0</v>
      </c>
      <c r="AE23" s="90"/>
      <c r="AF23" s="90"/>
      <c r="AG23" s="90"/>
      <c r="AH23" s="101"/>
      <c r="AI23" s="101"/>
    </row>
    <row r="24" s="6" customFormat="1" customHeight="1" spans="1:36">
      <c r="A24" s="33" t="s">
        <v>35</v>
      </c>
      <c r="B24" s="34" t="s">
        <v>19</v>
      </c>
      <c r="C24" s="34" t="s">
        <v>19</v>
      </c>
      <c r="D24" s="34" t="s">
        <v>19</v>
      </c>
      <c r="E24" s="34" t="s">
        <v>19</v>
      </c>
      <c r="F24" s="35" t="s">
        <v>19</v>
      </c>
      <c r="G24" s="34" t="s">
        <v>19</v>
      </c>
      <c r="H24" s="34" t="s">
        <v>19</v>
      </c>
      <c r="I24" s="34" t="s">
        <v>19</v>
      </c>
      <c r="J24" s="34" t="s">
        <v>19</v>
      </c>
      <c r="K24" s="34" t="s">
        <v>19</v>
      </c>
      <c r="L24" s="34" t="s">
        <v>19</v>
      </c>
      <c r="M24" s="34" t="s">
        <v>19</v>
      </c>
      <c r="N24" s="34" t="s">
        <v>19</v>
      </c>
      <c r="O24" s="34" t="s">
        <v>19</v>
      </c>
      <c r="P24" s="34" t="s">
        <v>19</v>
      </c>
      <c r="Q24" s="34" t="s">
        <v>19</v>
      </c>
      <c r="R24" s="34" t="s">
        <v>19</v>
      </c>
      <c r="S24" s="34" t="s">
        <v>19</v>
      </c>
      <c r="T24" s="34" t="s">
        <v>19</v>
      </c>
      <c r="U24" s="34" t="s">
        <v>19</v>
      </c>
      <c r="V24" s="34" t="s">
        <v>19</v>
      </c>
      <c r="W24" s="34" t="s">
        <v>19</v>
      </c>
      <c r="X24" s="34" t="s">
        <v>19</v>
      </c>
      <c r="Y24" s="34" t="s">
        <v>19</v>
      </c>
      <c r="Z24" s="34" t="s">
        <v>19</v>
      </c>
      <c r="AA24" s="34" t="s">
        <v>19</v>
      </c>
      <c r="AB24" s="34" t="s">
        <v>19</v>
      </c>
      <c r="AC24" s="34" t="s">
        <v>19</v>
      </c>
      <c r="AD24" s="34" t="s">
        <v>19</v>
      </c>
      <c r="AE24" s="91"/>
      <c r="AF24" s="91"/>
      <c r="AG24" s="91"/>
      <c r="AH24" s="91"/>
      <c r="AI24" s="91"/>
      <c r="AJ24" s="91"/>
    </row>
    <row r="25" s="6" customFormat="1" customHeight="1" spans="1:37">
      <c r="A25" s="36" t="s">
        <v>36</v>
      </c>
      <c r="B25" s="34" t="s">
        <v>37</v>
      </c>
      <c r="C25" s="34">
        <v>20</v>
      </c>
      <c r="D25" s="37">
        <v>2418.416</v>
      </c>
      <c r="E25" s="38">
        <v>2028</v>
      </c>
      <c r="F25" s="35">
        <f t="shared" ref="F25:F34" si="9">D25/E25-1</f>
        <v>0.192512820512821</v>
      </c>
      <c r="G25" s="39">
        <f>G17*$D$25/$D$17</f>
        <v>177.681920668058</v>
      </c>
      <c r="H25" s="39">
        <f t="shared" ref="H25:AB25" si="10">H17*$D$25/$D$17</f>
        <v>31.0700626304802</v>
      </c>
      <c r="I25" s="39">
        <f t="shared" si="10"/>
        <v>155.641594989562</v>
      </c>
      <c r="J25" s="39">
        <f t="shared" si="10"/>
        <v>27.1863048016702</v>
      </c>
      <c r="K25" s="39">
        <f t="shared" si="10"/>
        <v>49.8091941544885</v>
      </c>
      <c r="L25" s="39">
        <f t="shared" si="10"/>
        <v>159.234070981211</v>
      </c>
      <c r="M25" s="39">
        <f t="shared" si="10"/>
        <v>27.1863048016702</v>
      </c>
      <c r="N25" s="39">
        <f t="shared" si="10"/>
        <v>49.5179123173278</v>
      </c>
      <c r="O25" s="39">
        <f t="shared" si="10"/>
        <v>163.117828810021</v>
      </c>
      <c r="P25" s="39">
        <f t="shared" si="10"/>
        <v>58.2563674321503</v>
      </c>
      <c r="Q25" s="39">
        <f t="shared" si="10"/>
        <v>209.722922755741</v>
      </c>
      <c r="R25" s="39">
        <f t="shared" si="10"/>
        <v>149.233394572025</v>
      </c>
      <c r="S25" s="39">
        <f t="shared" si="10"/>
        <v>363.131356993737</v>
      </c>
      <c r="T25" s="39">
        <f t="shared" si="10"/>
        <v>100.977703549061</v>
      </c>
      <c r="U25" s="39">
        <f t="shared" si="10"/>
        <v>143.699039665971</v>
      </c>
      <c r="V25" s="39">
        <f t="shared" si="10"/>
        <v>95.6375365344468</v>
      </c>
      <c r="W25" s="39">
        <f t="shared" si="10"/>
        <v>36.8956993736952</v>
      </c>
      <c r="X25" s="39">
        <f t="shared" si="10"/>
        <v>82.5298538622129</v>
      </c>
      <c r="Y25" s="39">
        <f t="shared" si="10"/>
        <v>158.263131524008</v>
      </c>
      <c r="Z25" s="39">
        <f t="shared" si="10"/>
        <v>34.9538204592902</v>
      </c>
      <c r="AA25" s="39">
        <f t="shared" si="10"/>
        <v>52.4307306889353</v>
      </c>
      <c r="AB25" s="39">
        <f t="shared" si="10"/>
        <v>92.239248434238</v>
      </c>
      <c r="AC25" s="37">
        <f t="shared" ref="AC25:AC34" si="11">SUM(G25:AB25)</f>
        <v>2418.416</v>
      </c>
      <c r="AD25" s="37">
        <f t="shared" ref="AD25:AD34" si="12">AC25-D25</f>
        <v>0</v>
      </c>
      <c r="AE25" s="92"/>
      <c r="AF25" s="92"/>
      <c r="AG25" s="92"/>
      <c r="AH25" s="102"/>
      <c r="AI25" s="102"/>
      <c r="AJ25" s="102"/>
      <c r="AK25" s="102"/>
    </row>
    <row r="26" s="6" customFormat="1" customHeight="1" spans="1:37">
      <c r="A26" s="36" t="s">
        <v>38</v>
      </c>
      <c r="B26" s="34" t="s">
        <v>37</v>
      </c>
      <c r="C26" s="34">
        <v>21</v>
      </c>
      <c r="D26" s="37">
        <v>124.14</v>
      </c>
      <c r="E26" s="38">
        <v>110</v>
      </c>
      <c r="F26" s="35">
        <f t="shared" si="9"/>
        <v>0.128545454545455</v>
      </c>
      <c r="G26" s="39">
        <f>G18*$D$26/$D$18</f>
        <v>1.80388375165125</v>
      </c>
      <c r="H26" s="39">
        <f t="shared" ref="H26:AB26" si="13">H18*$D$26/$D$18</f>
        <v>1.96787318361955</v>
      </c>
      <c r="I26" s="39">
        <f t="shared" si="13"/>
        <v>11.9712285336856</v>
      </c>
      <c r="J26" s="39">
        <f t="shared" si="13"/>
        <v>0</v>
      </c>
      <c r="K26" s="39">
        <f t="shared" si="13"/>
        <v>2.13186261558785</v>
      </c>
      <c r="L26" s="39">
        <f t="shared" si="13"/>
        <v>3.60776750330251</v>
      </c>
      <c r="M26" s="39">
        <f t="shared" si="13"/>
        <v>2.13186261558785</v>
      </c>
      <c r="N26" s="39">
        <f t="shared" si="13"/>
        <v>2.45984147952444</v>
      </c>
      <c r="O26" s="39">
        <f t="shared" si="13"/>
        <v>9.18340819022457</v>
      </c>
      <c r="P26" s="39">
        <f t="shared" si="13"/>
        <v>3.77175693527081</v>
      </c>
      <c r="Q26" s="39">
        <f t="shared" si="13"/>
        <v>10.8233025099075</v>
      </c>
      <c r="R26" s="39">
        <f t="shared" si="13"/>
        <v>5.57564068692206</v>
      </c>
      <c r="S26" s="39">
        <f t="shared" si="13"/>
        <v>13.1191545574637</v>
      </c>
      <c r="T26" s="39">
        <f t="shared" si="13"/>
        <v>7.37952443857332</v>
      </c>
      <c r="U26" s="39">
        <f t="shared" si="13"/>
        <v>10.8233025099075</v>
      </c>
      <c r="V26" s="39">
        <f t="shared" si="13"/>
        <v>10.4953236459709</v>
      </c>
      <c r="W26" s="39">
        <f t="shared" si="13"/>
        <v>4.42771466314399</v>
      </c>
      <c r="X26" s="39">
        <f t="shared" si="13"/>
        <v>3.11579920739762</v>
      </c>
      <c r="Y26" s="39">
        <f t="shared" si="13"/>
        <v>7.8714927344782</v>
      </c>
      <c r="Z26" s="39">
        <f t="shared" si="13"/>
        <v>2.95180977542933</v>
      </c>
      <c r="AA26" s="39">
        <f t="shared" si="13"/>
        <v>2.29585204755614</v>
      </c>
      <c r="AB26" s="39">
        <f t="shared" si="13"/>
        <v>6.23159841479524</v>
      </c>
      <c r="AC26" s="37">
        <f t="shared" si="11"/>
        <v>124.14</v>
      </c>
      <c r="AD26" s="37">
        <f t="shared" si="12"/>
        <v>0</v>
      </c>
      <c r="AE26" s="92"/>
      <c r="AF26" s="92"/>
      <c r="AG26" s="92"/>
      <c r="AH26" s="102"/>
      <c r="AI26" s="102"/>
      <c r="AJ26" s="102"/>
      <c r="AK26" s="102"/>
    </row>
    <row r="27" s="6" customFormat="1" customHeight="1" spans="1:37">
      <c r="A27" s="36" t="s">
        <v>39</v>
      </c>
      <c r="B27" s="34" t="s">
        <v>37</v>
      </c>
      <c r="C27" s="34">
        <v>22</v>
      </c>
      <c r="D27" s="37">
        <v>10.76</v>
      </c>
      <c r="E27" s="38">
        <v>9.5</v>
      </c>
      <c r="F27" s="35">
        <f t="shared" si="9"/>
        <v>0.132631578947368</v>
      </c>
      <c r="G27" s="39">
        <f>G19*$D$27/$D$19</f>
        <v>0</v>
      </c>
      <c r="H27" s="39">
        <f t="shared" ref="H27:AB27" si="14">H19*$D$27/$D$19</f>
        <v>0</v>
      </c>
      <c r="I27" s="39">
        <f t="shared" si="14"/>
        <v>0</v>
      </c>
      <c r="J27" s="39">
        <f t="shared" si="14"/>
        <v>0.674981549815498</v>
      </c>
      <c r="K27" s="39">
        <f t="shared" si="14"/>
        <v>0</v>
      </c>
      <c r="L27" s="39">
        <f t="shared" si="14"/>
        <v>0</v>
      </c>
      <c r="M27" s="39">
        <f t="shared" si="14"/>
        <v>0</v>
      </c>
      <c r="N27" s="39">
        <f t="shared" si="14"/>
        <v>0</v>
      </c>
      <c r="O27" s="39">
        <f t="shared" si="14"/>
        <v>0</v>
      </c>
      <c r="P27" s="39">
        <f t="shared" si="14"/>
        <v>0.516162361623616</v>
      </c>
      <c r="Q27" s="39">
        <f t="shared" si="14"/>
        <v>0.595571955719557</v>
      </c>
      <c r="R27" s="39">
        <f t="shared" si="14"/>
        <v>0.635276752767528</v>
      </c>
      <c r="S27" s="39">
        <f t="shared" si="14"/>
        <v>0.972767527675277</v>
      </c>
      <c r="T27" s="39">
        <f t="shared" si="14"/>
        <v>0.694833948339483</v>
      </c>
      <c r="U27" s="39">
        <f t="shared" si="14"/>
        <v>0.952915129151292</v>
      </c>
      <c r="V27" s="39">
        <f t="shared" si="14"/>
        <v>1.17129151291513</v>
      </c>
      <c r="W27" s="39">
        <f t="shared" si="14"/>
        <v>0.754391143911439</v>
      </c>
      <c r="X27" s="39">
        <f t="shared" si="14"/>
        <v>0.694833948339483</v>
      </c>
      <c r="Y27" s="39">
        <f t="shared" si="14"/>
        <v>1.36981549815498</v>
      </c>
      <c r="Z27" s="39">
        <f t="shared" si="14"/>
        <v>0.218376383763838</v>
      </c>
      <c r="AA27" s="39">
        <f t="shared" si="14"/>
        <v>0.317638376383764</v>
      </c>
      <c r="AB27" s="39">
        <f t="shared" si="14"/>
        <v>1.19114391143911</v>
      </c>
      <c r="AC27" s="37">
        <f t="shared" si="11"/>
        <v>10.76</v>
      </c>
      <c r="AD27" s="37">
        <f t="shared" si="12"/>
        <v>0</v>
      </c>
      <c r="AE27" s="92"/>
      <c r="AF27" s="92"/>
      <c r="AG27" s="92"/>
      <c r="AH27" s="102"/>
      <c r="AI27" s="102"/>
      <c r="AJ27" s="102"/>
      <c r="AK27" s="102"/>
    </row>
    <row r="28" s="6" customFormat="1" customHeight="1" spans="1:37">
      <c r="A28" s="40" t="s">
        <v>40</v>
      </c>
      <c r="B28" s="34" t="s">
        <v>37</v>
      </c>
      <c r="C28" s="34">
        <v>23</v>
      </c>
      <c r="D28" s="37">
        <v>10.76</v>
      </c>
      <c r="E28" s="38">
        <v>9.5</v>
      </c>
      <c r="F28" s="35">
        <f t="shared" si="9"/>
        <v>0.132631578947368</v>
      </c>
      <c r="G28" s="39">
        <f>G27</f>
        <v>0</v>
      </c>
      <c r="H28" s="39">
        <f t="shared" ref="H28:AB28" si="15">H27</f>
        <v>0</v>
      </c>
      <c r="I28" s="39">
        <f t="shared" si="15"/>
        <v>0</v>
      </c>
      <c r="J28" s="39">
        <f t="shared" si="15"/>
        <v>0.674981549815498</v>
      </c>
      <c r="K28" s="39">
        <f t="shared" si="15"/>
        <v>0</v>
      </c>
      <c r="L28" s="39">
        <f t="shared" si="15"/>
        <v>0</v>
      </c>
      <c r="M28" s="39">
        <f t="shared" si="15"/>
        <v>0</v>
      </c>
      <c r="N28" s="39">
        <f t="shared" si="15"/>
        <v>0</v>
      </c>
      <c r="O28" s="39">
        <f t="shared" si="15"/>
        <v>0</v>
      </c>
      <c r="P28" s="39">
        <f t="shared" si="15"/>
        <v>0.516162361623616</v>
      </c>
      <c r="Q28" s="39">
        <f t="shared" si="15"/>
        <v>0.595571955719557</v>
      </c>
      <c r="R28" s="39">
        <f t="shared" si="15"/>
        <v>0.635276752767528</v>
      </c>
      <c r="S28" s="39">
        <f t="shared" si="15"/>
        <v>0.972767527675277</v>
      </c>
      <c r="T28" s="39">
        <f t="shared" si="15"/>
        <v>0.694833948339483</v>
      </c>
      <c r="U28" s="39">
        <f t="shared" si="15"/>
        <v>0.952915129151292</v>
      </c>
      <c r="V28" s="39">
        <f t="shared" si="15"/>
        <v>1.17129151291513</v>
      </c>
      <c r="W28" s="39">
        <f t="shared" si="15"/>
        <v>0.754391143911439</v>
      </c>
      <c r="X28" s="39">
        <f t="shared" si="15"/>
        <v>0.694833948339483</v>
      </c>
      <c r="Y28" s="39">
        <f t="shared" si="15"/>
        <v>1.36981549815498</v>
      </c>
      <c r="Z28" s="39">
        <f t="shared" si="15"/>
        <v>0.218376383763838</v>
      </c>
      <c r="AA28" s="39">
        <f t="shared" si="15"/>
        <v>0.317638376383764</v>
      </c>
      <c r="AB28" s="39">
        <f t="shared" si="15"/>
        <v>1.19114391143911</v>
      </c>
      <c r="AC28" s="37">
        <f t="shared" si="11"/>
        <v>10.76</v>
      </c>
      <c r="AD28" s="37">
        <f t="shared" si="12"/>
        <v>0</v>
      </c>
      <c r="AE28" s="92"/>
      <c r="AF28" s="92"/>
      <c r="AG28" s="92"/>
      <c r="AH28" s="102"/>
      <c r="AI28" s="102"/>
      <c r="AJ28" s="102"/>
      <c r="AK28" s="102"/>
    </row>
    <row r="29" s="6" customFormat="1" customHeight="1" spans="1:37">
      <c r="A29" s="40" t="s">
        <v>41</v>
      </c>
      <c r="B29" s="34" t="s">
        <v>37</v>
      </c>
      <c r="C29" s="34">
        <v>24</v>
      </c>
      <c r="D29" s="37">
        <v>0</v>
      </c>
      <c r="E29" s="38">
        <v>0</v>
      </c>
      <c r="F29" s="35" t="e">
        <f t="shared" si="9"/>
        <v>#DIV/0!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7">
        <f t="shared" si="11"/>
        <v>0</v>
      </c>
      <c r="AD29" s="37">
        <f t="shared" si="12"/>
        <v>0</v>
      </c>
      <c r="AE29" s="92"/>
      <c r="AF29" s="92"/>
      <c r="AG29" s="92"/>
      <c r="AH29" s="102"/>
      <c r="AI29" s="102"/>
      <c r="AJ29" s="102"/>
      <c r="AK29" s="102"/>
    </row>
    <row r="30" s="6" customFormat="1" customHeight="1" spans="1:37">
      <c r="A30" s="36" t="s">
        <v>42</v>
      </c>
      <c r="B30" s="34" t="s">
        <v>37</v>
      </c>
      <c r="C30" s="34">
        <v>25</v>
      </c>
      <c r="D30" s="37">
        <v>327.78</v>
      </c>
      <c r="E30" s="38">
        <v>370</v>
      </c>
      <c r="F30" s="35">
        <f t="shared" si="9"/>
        <v>-0.114108108108108</v>
      </c>
      <c r="G30" s="39">
        <f>G22*$D$30/$D$22</f>
        <v>21.509409406661</v>
      </c>
      <c r="H30" s="39">
        <f t="shared" ref="H30:AB30" si="16">H22*$D$30/$D$22</f>
        <v>12.0371694901293</v>
      </c>
      <c r="I30" s="39">
        <f t="shared" si="16"/>
        <v>15.0820858845172</v>
      </c>
      <c r="J30" s="39">
        <f t="shared" si="16"/>
        <v>15.5005743938936</v>
      </c>
      <c r="K30" s="39">
        <f t="shared" si="16"/>
        <v>18.0640040086763</v>
      </c>
      <c r="L30" s="39">
        <f t="shared" si="16"/>
        <v>19.596961917575</v>
      </c>
      <c r="M30" s="39">
        <f t="shared" si="16"/>
        <v>12.9371447791109</v>
      </c>
      <c r="N30" s="39">
        <f t="shared" si="16"/>
        <v>18.1945004255786</v>
      </c>
      <c r="O30" s="39">
        <f t="shared" si="16"/>
        <v>10.5687098102743</v>
      </c>
      <c r="P30" s="39">
        <f t="shared" si="16"/>
        <v>18.2844979544768</v>
      </c>
      <c r="Q30" s="39">
        <f t="shared" si="16"/>
        <v>14.060613931523</v>
      </c>
      <c r="R30" s="39">
        <f t="shared" si="16"/>
        <v>9.88322863183328</v>
      </c>
      <c r="S30" s="39">
        <f t="shared" si="16"/>
        <v>18.1495016611296</v>
      </c>
      <c r="T30" s="39">
        <f t="shared" si="16"/>
        <v>15.4795749704841</v>
      </c>
      <c r="U30" s="39">
        <f t="shared" si="16"/>
        <v>11.1521937892974</v>
      </c>
      <c r="V30" s="39">
        <f t="shared" si="16"/>
        <v>15.9145630268252</v>
      </c>
      <c r="W30" s="39">
        <f t="shared" si="16"/>
        <v>17.8195107218363</v>
      </c>
      <c r="X30" s="39">
        <f t="shared" si="16"/>
        <v>10.8177029735592</v>
      </c>
      <c r="Y30" s="39">
        <f t="shared" si="16"/>
        <v>10.8072032618544</v>
      </c>
      <c r="Z30" s="39">
        <f t="shared" si="16"/>
        <v>12.4796573405453</v>
      </c>
      <c r="AA30" s="39">
        <f t="shared" si="16"/>
        <v>13.4066318881964</v>
      </c>
      <c r="AB30" s="39">
        <f t="shared" si="16"/>
        <v>16.0345597320227</v>
      </c>
      <c r="AC30" s="37">
        <f t="shared" si="11"/>
        <v>327.78</v>
      </c>
      <c r="AD30" s="37">
        <f t="shared" si="12"/>
        <v>0</v>
      </c>
      <c r="AE30" s="92"/>
      <c r="AF30" s="92"/>
      <c r="AG30" s="92"/>
      <c r="AH30" s="102"/>
      <c r="AI30" s="102"/>
      <c r="AJ30" s="102"/>
      <c r="AK30" s="102"/>
    </row>
    <row r="31" s="6" customFormat="1" customHeight="1" spans="1:37">
      <c r="A31" s="36" t="s">
        <v>43</v>
      </c>
      <c r="B31" s="34" t="s">
        <v>37</v>
      </c>
      <c r="C31" s="34">
        <v>26</v>
      </c>
      <c r="D31" s="37">
        <v>260</v>
      </c>
      <c r="E31" s="38">
        <v>248</v>
      </c>
      <c r="F31" s="35">
        <f t="shared" si="9"/>
        <v>0.0483870967741935</v>
      </c>
      <c r="G31" s="39">
        <f>G23*$D$31/$D$23</f>
        <v>17.0571820653699</v>
      </c>
      <c r="H31" s="39">
        <f t="shared" ref="H31:AB31" si="17">H23*$D$31/$D$23</f>
        <v>9.54326788183019</v>
      </c>
      <c r="I31" s="39">
        <f t="shared" si="17"/>
        <v>11.9639021951506</v>
      </c>
      <c r="J31" s="39">
        <f t="shared" si="17"/>
        <v>12.2954959367013</v>
      </c>
      <c r="K31" s="39">
        <f t="shared" si="17"/>
        <v>14.3248496349918</v>
      </c>
      <c r="L31" s="39">
        <f t="shared" si="17"/>
        <v>15.5451146038985</v>
      </c>
      <c r="M31" s="39">
        <f t="shared" si="17"/>
        <v>10.2621631135122</v>
      </c>
      <c r="N31" s="39">
        <f t="shared" si="17"/>
        <v>14.424327757457</v>
      </c>
      <c r="O31" s="39">
        <f t="shared" si="17"/>
        <v>8.38268978640262</v>
      </c>
      <c r="P31" s="39">
        <f t="shared" si="17"/>
        <v>14.5039102554292</v>
      </c>
      <c r="Q31" s="39">
        <f t="shared" si="17"/>
        <v>11.1548134657668</v>
      </c>
      <c r="R31" s="39">
        <f t="shared" si="17"/>
        <v>7.83887605025941</v>
      </c>
      <c r="S31" s="39">
        <f t="shared" si="17"/>
        <v>14.391168383302</v>
      </c>
      <c r="T31" s="39">
        <f t="shared" si="17"/>
        <v>12.2809058120731</v>
      </c>
      <c r="U31" s="39">
        <f t="shared" si="17"/>
        <v>8.84559464960744</v>
      </c>
      <c r="V31" s="39">
        <f t="shared" si="17"/>
        <v>12.627089678252</v>
      </c>
      <c r="W31" s="39">
        <f t="shared" si="17"/>
        <v>14.136504389791</v>
      </c>
      <c r="X31" s="39">
        <f t="shared" si="17"/>
        <v>8.59756253092749</v>
      </c>
      <c r="Y31" s="39">
        <f t="shared" si="17"/>
        <v>8.58827790616407</v>
      </c>
      <c r="Z31" s="39">
        <f t="shared" si="17"/>
        <v>9.908020997536</v>
      </c>
      <c r="AA31" s="39">
        <f t="shared" si="17"/>
        <v>10.6003887298939</v>
      </c>
      <c r="AB31" s="39">
        <f t="shared" si="17"/>
        <v>12.7278941756835</v>
      </c>
      <c r="AC31" s="37">
        <f t="shared" si="11"/>
        <v>260</v>
      </c>
      <c r="AD31" s="37">
        <f t="shared" si="12"/>
        <v>0</v>
      </c>
      <c r="AE31" s="92"/>
      <c r="AF31" s="92"/>
      <c r="AG31" s="92"/>
      <c r="AH31" s="102"/>
      <c r="AI31" s="102"/>
      <c r="AJ31" s="102"/>
      <c r="AK31" s="102"/>
    </row>
    <row r="32" s="6" customFormat="1" customHeight="1" spans="1:37">
      <c r="A32" s="41" t="s">
        <v>44</v>
      </c>
      <c r="B32" s="34" t="s">
        <v>37</v>
      </c>
      <c r="C32" s="34">
        <v>27</v>
      </c>
      <c r="D32" s="37">
        <v>1297</v>
      </c>
      <c r="E32" s="38">
        <v>1122</v>
      </c>
      <c r="F32" s="35">
        <f t="shared" si="9"/>
        <v>0.155971479500891</v>
      </c>
      <c r="G32" s="39">
        <f>G12*$D$32/$D$12</f>
        <v>85.1018291890768</v>
      </c>
      <c r="H32" s="39">
        <f t="shared" ref="H32:AB32" si="18">H12*$D$32/$D$12</f>
        <v>47.6176631070231</v>
      </c>
      <c r="I32" s="39">
        <f t="shared" si="18"/>
        <v>59.6653025696989</v>
      </c>
      <c r="J32" s="39">
        <f t="shared" si="18"/>
        <v>61.3368072336114</v>
      </c>
      <c r="K32" s="39">
        <f t="shared" si="18"/>
        <v>71.4770441967418</v>
      </c>
      <c r="L32" s="39">
        <f t="shared" si="18"/>
        <v>77.5429885415855</v>
      </c>
      <c r="M32" s="39">
        <f t="shared" si="18"/>
        <v>51.18983033232</v>
      </c>
      <c r="N32" s="39">
        <f t="shared" si="18"/>
        <v>71.9538948216281</v>
      </c>
      <c r="O32" s="39">
        <f t="shared" si="18"/>
        <v>41.8213162886169</v>
      </c>
      <c r="P32" s="39">
        <f t="shared" si="18"/>
        <v>72.3532361576636</v>
      </c>
      <c r="Q32" s="39">
        <f t="shared" si="18"/>
        <v>55.6381895185387</v>
      </c>
      <c r="R32" s="39">
        <f t="shared" si="18"/>
        <v>39.1084911788396</v>
      </c>
      <c r="S32" s="39">
        <f t="shared" si="18"/>
        <v>71.8005612284668</v>
      </c>
      <c r="T32" s="39">
        <f t="shared" si="18"/>
        <v>61.2660378829215</v>
      </c>
      <c r="U32" s="39">
        <f t="shared" si="18"/>
        <v>44.1128952633357</v>
      </c>
      <c r="V32" s="39">
        <f t="shared" si="18"/>
        <v>62.9847221139606</v>
      </c>
      <c r="W32" s="39">
        <f t="shared" si="18"/>
        <v>70.5166030088082</v>
      </c>
      <c r="X32" s="39">
        <f t="shared" si="18"/>
        <v>42.8053472601138</v>
      </c>
      <c r="Y32" s="39">
        <f t="shared" si="18"/>
        <v>42.7649076311482</v>
      </c>
      <c r="Z32" s="39">
        <f t="shared" si="18"/>
        <v>49.4037467196716</v>
      </c>
      <c r="AA32" s="39">
        <f t="shared" si="18"/>
        <v>53.0483682801985</v>
      </c>
      <c r="AB32" s="39">
        <f t="shared" si="18"/>
        <v>63.4902174760309</v>
      </c>
      <c r="AC32" s="37">
        <f t="shared" si="11"/>
        <v>1297</v>
      </c>
      <c r="AD32" s="37">
        <f t="shared" si="12"/>
        <v>0</v>
      </c>
      <c r="AE32" s="92"/>
      <c r="AF32" s="92"/>
      <c r="AG32" s="92"/>
      <c r="AH32" s="102"/>
      <c r="AI32" s="102"/>
      <c r="AJ32" s="102"/>
      <c r="AK32" s="102"/>
    </row>
    <row r="33" s="6" customFormat="1" customHeight="1" spans="1:37">
      <c r="A33" s="41" t="s">
        <v>45</v>
      </c>
      <c r="B33" s="34" t="s">
        <v>37</v>
      </c>
      <c r="C33" s="34">
        <v>28</v>
      </c>
      <c r="D33" s="37">
        <v>1086</v>
      </c>
      <c r="E33" s="38">
        <v>932</v>
      </c>
      <c r="F33" s="35">
        <f t="shared" si="9"/>
        <v>0.165236051502146</v>
      </c>
      <c r="G33" s="39">
        <f>G15*$D$33/$D$15</f>
        <v>71.0900037614334</v>
      </c>
      <c r="H33" s="39">
        <f t="shared" ref="H33:AB33" si="19">H15*$D$33/$D$15</f>
        <v>39.9151154576563</v>
      </c>
      <c r="I33" s="39">
        <f t="shared" si="19"/>
        <v>50.7625618113595</v>
      </c>
      <c r="J33" s="39">
        <f t="shared" si="19"/>
        <v>51.4176429574041</v>
      </c>
      <c r="K33" s="39">
        <f t="shared" si="19"/>
        <v>59.9162622361263</v>
      </c>
      <c r="L33" s="39">
        <f t="shared" si="19"/>
        <v>65.0024816286089</v>
      </c>
      <c r="M33" s="39">
        <f t="shared" si="19"/>
        <v>42.9115512701718</v>
      </c>
      <c r="N33" s="39">
        <f t="shared" si="19"/>
        <v>60.3172814928303</v>
      </c>
      <c r="O33" s="39">
        <f t="shared" si="19"/>
        <v>35.0580499261475</v>
      </c>
      <c r="P33" s="39">
        <f t="shared" si="19"/>
        <v>60.6510490729443</v>
      </c>
      <c r="Q33" s="39">
        <f t="shared" si="19"/>
        <v>46.6402831166687</v>
      </c>
      <c r="R33" s="39">
        <f t="shared" si="19"/>
        <v>32.7839469362666</v>
      </c>
      <c r="S33" s="39">
        <f t="shared" si="19"/>
        <v>59.6895991779892</v>
      </c>
      <c r="T33" s="39">
        <f t="shared" si="19"/>
        <v>50.8597031219897</v>
      </c>
      <c r="U33" s="39">
        <f t="shared" si="19"/>
        <v>36.2312180622196</v>
      </c>
      <c r="V33" s="39">
        <f t="shared" si="19"/>
        <v>52.8000385317566</v>
      </c>
      <c r="W33" s="39">
        <f t="shared" si="19"/>
        <v>59.1117329198815</v>
      </c>
      <c r="X33" s="39">
        <f t="shared" si="19"/>
        <v>35.9547389473491</v>
      </c>
      <c r="Y33" s="39">
        <f t="shared" si="19"/>
        <v>35.8999412849423</v>
      </c>
      <c r="Z33" s="39">
        <f t="shared" si="19"/>
        <v>41.4320143851891</v>
      </c>
      <c r="AA33" s="39">
        <f t="shared" si="19"/>
        <v>44.3313088870744</v>
      </c>
      <c r="AB33" s="39">
        <f t="shared" si="19"/>
        <v>53.2234750139907</v>
      </c>
      <c r="AC33" s="37">
        <f t="shared" si="11"/>
        <v>1086</v>
      </c>
      <c r="AD33" s="37">
        <f t="shared" si="12"/>
        <v>0</v>
      </c>
      <c r="AE33" s="92"/>
      <c r="AF33" s="92"/>
      <c r="AG33" s="92"/>
      <c r="AH33" s="102"/>
      <c r="AI33" s="102"/>
      <c r="AJ33" s="102"/>
      <c r="AK33" s="102"/>
    </row>
    <row r="34" s="6" customFormat="1" customHeight="1" spans="1:37">
      <c r="A34" s="42" t="s">
        <v>46</v>
      </c>
      <c r="B34" s="43" t="s">
        <v>37</v>
      </c>
      <c r="C34" s="43">
        <v>29</v>
      </c>
      <c r="D34" s="44">
        <v>192</v>
      </c>
      <c r="E34" s="45">
        <v>180</v>
      </c>
      <c r="F34" s="35">
        <f t="shared" si="9"/>
        <v>0.0666666666666667</v>
      </c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37">
        <f t="shared" si="11"/>
        <v>0</v>
      </c>
      <c r="AD34" s="37">
        <f t="shared" si="12"/>
        <v>-192</v>
      </c>
      <c r="AE34" s="92"/>
      <c r="AF34" s="92"/>
      <c r="AG34" s="92"/>
      <c r="AH34" s="102"/>
      <c r="AI34" s="102"/>
      <c r="AJ34" s="102"/>
      <c r="AK34" s="102"/>
    </row>
    <row r="35" s="1" customFormat="1" customHeight="1" spans="6:30">
      <c r="F35" s="7" t="s">
        <v>77</v>
      </c>
      <c r="G35" s="47" t="s">
        <v>126</v>
      </c>
      <c r="H35" s="48" t="s">
        <v>79</v>
      </c>
      <c r="I35" s="48" t="s">
        <v>127</v>
      </c>
      <c r="J35" s="48" t="s">
        <v>81</v>
      </c>
      <c r="K35" s="48" t="s">
        <v>128</v>
      </c>
      <c r="L35" s="48" t="s">
        <v>83</v>
      </c>
      <c r="M35" s="48" t="s">
        <v>84</v>
      </c>
      <c r="N35" s="48" t="s">
        <v>85</v>
      </c>
      <c r="O35" s="48" t="s">
        <v>129</v>
      </c>
      <c r="P35" s="48" t="s">
        <v>87</v>
      </c>
      <c r="Q35" s="48" t="s">
        <v>88</v>
      </c>
      <c r="R35" s="48" t="s">
        <v>89</v>
      </c>
      <c r="S35" s="48" t="s">
        <v>90</v>
      </c>
      <c r="T35" s="48" t="s">
        <v>91</v>
      </c>
      <c r="U35" s="48" t="s">
        <v>92</v>
      </c>
      <c r="V35" s="48" t="s">
        <v>93</v>
      </c>
      <c r="W35" s="80" t="s">
        <v>130</v>
      </c>
      <c r="X35" s="80" t="s">
        <v>95</v>
      </c>
      <c r="Y35" s="80" t="s">
        <v>96</v>
      </c>
      <c r="Z35" s="80" t="s">
        <v>97</v>
      </c>
      <c r="AA35" s="80" t="s">
        <v>98</v>
      </c>
      <c r="AB35" s="93" t="s">
        <v>131</v>
      </c>
      <c r="AC35" s="10"/>
      <c r="AD35" s="10"/>
    </row>
    <row r="36" s="1" customFormat="1" customHeight="1" spans="6:30">
      <c r="F36" s="7" t="s">
        <v>100</v>
      </c>
      <c r="G36" s="47" t="s">
        <v>132</v>
      </c>
      <c r="H36" s="48" t="s">
        <v>102</v>
      </c>
      <c r="I36" s="48" t="s">
        <v>103</v>
      </c>
      <c r="J36" s="48" t="s">
        <v>104</v>
      </c>
      <c r="K36" s="48" t="s">
        <v>105</v>
      </c>
      <c r="L36" s="48" t="s">
        <v>106</v>
      </c>
      <c r="M36" s="48" t="s">
        <v>107</v>
      </c>
      <c r="N36" s="48" t="s">
        <v>133</v>
      </c>
      <c r="O36" s="48" t="s">
        <v>109</v>
      </c>
      <c r="P36" s="48" t="s">
        <v>110</v>
      </c>
      <c r="Q36" s="48" t="s">
        <v>134</v>
      </c>
      <c r="R36" s="48" t="s">
        <v>135</v>
      </c>
      <c r="S36" s="48" t="s">
        <v>113</v>
      </c>
      <c r="T36" s="48" t="s">
        <v>114</v>
      </c>
      <c r="U36" s="48" t="s">
        <v>115</v>
      </c>
      <c r="V36" s="48" t="s">
        <v>116</v>
      </c>
      <c r="W36" s="80" t="s">
        <v>117</v>
      </c>
      <c r="X36" s="80" t="s">
        <v>118</v>
      </c>
      <c r="Y36" s="80" t="s">
        <v>136</v>
      </c>
      <c r="Z36" s="80" t="s">
        <v>119</v>
      </c>
      <c r="AA36" s="80" t="s">
        <v>120</v>
      </c>
      <c r="AB36" s="93" t="s">
        <v>121</v>
      </c>
      <c r="AC36" s="10"/>
      <c r="AD36" s="10"/>
    </row>
    <row r="37" s="7" customFormat="1" customHeight="1" spans="1:30">
      <c r="A37" s="49" t="s">
        <v>137</v>
      </c>
      <c r="B37" s="49"/>
      <c r="C37" s="50"/>
      <c r="D37" s="50"/>
      <c r="E37" s="50"/>
      <c r="F37" s="50"/>
      <c r="G37" s="51" t="s">
        <v>138</v>
      </c>
      <c r="H37" s="51"/>
      <c r="I37" s="51"/>
      <c r="T37" s="81"/>
      <c r="U37" s="82" t="s">
        <v>139</v>
      </c>
      <c r="V37" s="82"/>
      <c r="W37" s="82"/>
      <c r="X37" s="81"/>
      <c r="Y37" s="81"/>
      <c r="Z37" s="81"/>
      <c r="AA37" s="81"/>
      <c r="AB37" s="81"/>
      <c r="AC37" s="81"/>
      <c r="AD37" s="81"/>
    </row>
    <row r="38" s="1" customFormat="1" customHeight="1"/>
    <row r="39" s="7" customFormat="1" customHeight="1" spans="1:9">
      <c r="A39" s="52" t="s">
        <v>140</v>
      </c>
      <c r="B39" s="52"/>
      <c r="C39" s="52"/>
      <c r="D39" s="52"/>
      <c r="E39" s="52"/>
      <c r="F39" s="52"/>
      <c r="G39" s="52"/>
      <c r="H39" s="52"/>
      <c r="I39" s="52"/>
    </row>
    <row r="40" s="1" customFormat="1" customHeight="1" spans="1:33">
      <c r="A40" s="53" t="s">
        <v>141</v>
      </c>
      <c r="B40" s="53" t="s">
        <v>142</v>
      </c>
      <c r="C40" s="53"/>
      <c r="D40" s="53" t="s">
        <v>143</v>
      </c>
      <c r="E40" s="53" t="s">
        <v>144</v>
      </c>
      <c r="F40" s="53"/>
      <c r="G40" s="11" t="s">
        <v>145</v>
      </c>
      <c r="H40" s="11" t="s">
        <v>146</v>
      </c>
      <c r="I40" s="11" t="s">
        <v>147</v>
      </c>
      <c r="J40" s="11" t="s">
        <v>148</v>
      </c>
      <c r="K40" s="11" t="s">
        <v>149</v>
      </c>
      <c r="L40" s="11" t="s">
        <v>150</v>
      </c>
      <c r="M40" s="11" t="s">
        <v>151</v>
      </c>
      <c r="N40" s="11" t="s">
        <v>152</v>
      </c>
      <c r="O40" s="11" t="s">
        <v>153</v>
      </c>
      <c r="P40" s="13" t="s">
        <v>154</v>
      </c>
      <c r="Q40" s="13" t="s">
        <v>155</v>
      </c>
      <c r="R40" s="13" t="s">
        <v>156</v>
      </c>
      <c r="S40" s="13" t="s">
        <v>157</v>
      </c>
      <c r="T40" s="13" t="s">
        <v>158</v>
      </c>
      <c r="U40" s="13" t="s">
        <v>159</v>
      </c>
      <c r="V40" s="13" t="s">
        <v>160</v>
      </c>
      <c r="W40" s="13" t="s">
        <v>161</v>
      </c>
      <c r="X40" s="13" t="s">
        <v>162</v>
      </c>
      <c r="Y40" s="13" t="s">
        <v>163</v>
      </c>
      <c r="Z40" s="13" t="s">
        <v>164</v>
      </c>
      <c r="AA40" s="13" t="s">
        <v>165</v>
      </c>
      <c r="AB40" s="69" t="s">
        <v>166</v>
      </c>
      <c r="AC40" s="94"/>
      <c r="AD40" s="94"/>
      <c r="AE40" s="94"/>
      <c r="AF40" s="94"/>
      <c r="AG40" s="94"/>
    </row>
    <row r="41" s="1" customFormat="1" customHeight="1" spans="1:33">
      <c r="A41" s="54" t="s">
        <v>167</v>
      </c>
      <c r="B41" s="55" t="s">
        <v>168</v>
      </c>
      <c r="C41" s="55"/>
      <c r="D41" s="56">
        <f t="shared" ref="D41:AB41" si="20">D25*1000/0.75/D17</f>
        <v>129.458594293667</v>
      </c>
      <c r="E41" s="57" t="s">
        <v>169</v>
      </c>
      <c r="F41" s="57"/>
      <c r="G41" s="56">
        <f t="shared" si="20"/>
        <v>129.458594293667</v>
      </c>
      <c r="H41" s="56">
        <f t="shared" si="20"/>
        <v>129.458594293667</v>
      </c>
      <c r="I41" s="56">
        <f t="shared" si="20"/>
        <v>129.458594293667</v>
      </c>
      <c r="J41" s="56">
        <f t="shared" si="20"/>
        <v>129.458594293667</v>
      </c>
      <c r="K41" s="56">
        <f t="shared" si="20"/>
        <v>129.458594293667</v>
      </c>
      <c r="L41" s="56">
        <f t="shared" si="20"/>
        <v>129.458594293667</v>
      </c>
      <c r="M41" s="56">
        <f t="shared" si="20"/>
        <v>129.458594293667</v>
      </c>
      <c r="N41" s="56">
        <f t="shared" si="20"/>
        <v>129.458594293667</v>
      </c>
      <c r="O41" s="56">
        <f t="shared" si="20"/>
        <v>129.458594293667</v>
      </c>
      <c r="P41" s="56">
        <f t="shared" si="20"/>
        <v>129.458594293667</v>
      </c>
      <c r="Q41" s="56">
        <f t="shared" si="20"/>
        <v>129.458594293667</v>
      </c>
      <c r="R41" s="56">
        <f t="shared" si="20"/>
        <v>129.458594293667</v>
      </c>
      <c r="S41" s="56">
        <f t="shared" si="20"/>
        <v>129.458594293667</v>
      </c>
      <c r="T41" s="56">
        <f t="shared" si="20"/>
        <v>129.458594293667</v>
      </c>
      <c r="U41" s="56">
        <f t="shared" si="20"/>
        <v>129.458594293667</v>
      </c>
      <c r="V41" s="56">
        <f t="shared" si="20"/>
        <v>129.458594293667</v>
      </c>
      <c r="W41" s="56">
        <f t="shared" si="20"/>
        <v>129.458594293667</v>
      </c>
      <c r="X41" s="56">
        <f t="shared" si="20"/>
        <v>129.458594293667</v>
      </c>
      <c r="Y41" s="56">
        <f t="shared" si="20"/>
        <v>129.458594293667</v>
      </c>
      <c r="Z41" s="56">
        <f t="shared" si="20"/>
        <v>129.458594293667</v>
      </c>
      <c r="AA41" s="56">
        <f t="shared" si="20"/>
        <v>129.458594293667</v>
      </c>
      <c r="AB41" s="56">
        <f t="shared" si="20"/>
        <v>129.458594293667</v>
      </c>
      <c r="AC41" s="95"/>
      <c r="AD41" s="95"/>
      <c r="AE41" s="95"/>
      <c r="AF41" s="95"/>
      <c r="AG41" s="95"/>
    </row>
    <row r="42" s="1" customFormat="1" customHeight="1" spans="1:33">
      <c r="A42" s="58" t="s">
        <v>170</v>
      </c>
      <c r="B42" s="59" t="s">
        <v>171</v>
      </c>
      <c r="C42" s="59"/>
      <c r="D42" s="60">
        <f t="shared" ref="D42:AB42" si="21">D26*1000/0.42/D18</f>
        <v>390.451028495943</v>
      </c>
      <c r="E42" s="61" t="s">
        <v>172</v>
      </c>
      <c r="F42" s="61"/>
      <c r="G42" s="60">
        <f t="shared" si="21"/>
        <v>390.451028495943</v>
      </c>
      <c r="H42" s="60">
        <f t="shared" si="21"/>
        <v>390.451028495943</v>
      </c>
      <c r="I42" s="60">
        <f t="shared" si="21"/>
        <v>390.451028495943</v>
      </c>
      <c r="J42" s="60" t="e">
        <f t="shared" si="21"/>
        <v>#DIV/0!</v>
      </c>
      <c r="K42" s="60">
        <f t="shared" si="21"/>
        <v>390.451028495943</v>
      </c>
      <c r="L42" s="60">
        <f t="shared" si="21"/>
        <v>390.451028495943</v>
      </c>
      <c r="M42" s="60">
        <f t="shared" si="21"/>
        <v>390.451028495943</v>
      </c>
      <c r="N42" s="60">
        <f t="shared" si="21"/>
        <v>390.451028495943</v>
      </c>
      <c r="O42" s="60">
        <f t="shared" si="21"/>
        <v>390.451028495943</v>
      </c>
      <c r="P42" s="60">
        <f t="shared" si="21"/>
        <v>390.451028495943</v>
      </c>
      <c r="Q42" s="60">
        <f t="shared" si="21"/>
        <v>390.451028495943</v>
      </c>
      <c r="R42" s="60">
        <f t="shared" si="21"/>
        <v>390.451028495943</v>
      </c>
      <c r="S42" s="60">
        <f t="shared" si="21"/>
        <v>390.451028495943</v>
      </c>
      <c r="T42" s="60">
        <f t="shared" si="21"/>
        <v>390.451028495943</v>
      </c>
      <c r="U42" s="60">
        <f t="shared" si="21"/>
        <v>390.451028495943</v>
      </c>
      <c r="V42" s="60">
        <f t="shared" si="21"/>
        <v>390.451028495943</v>
      </c>
      <c r="W42" s="60">
        <f t="shared" si="21"/>
        <v>390.451028495943</v>
      </c>
      <c r="X42" s="60">
        <f t="shared" si="21"/>
        <v>390.451028495943</v>
      </c>
      <c r="Y42" s="60">
        <f t="shared" si="21"/>
        <v>390.451028495943</v>
      </c>
      <c r="Z42" s="60">
        <f t="shared" si="21"/>
        <v>390.451028495943</v>
      </c>
      <c r="AA42" s="60">
        <f t="shared" si="21"/>
        <v>390.451028495943</v>
      </c>
      <c r="AB42" s="60">
        <f t="shared" si="21"/>
        <v>390.451028495943</v>
      </c>
      <c r="AC42" s="96"/>
      <c r="AD42" s="96"/>
      <c r="AE42" s="96"/>
      <c r="AF42" s="96"/>
      <c r="AG42" s="96"/>
    </row>
    <row r="43" s="1" customFormat="1" customHeight="1" spans="1:33">
      <c r="A43" s="58" t="s">
        <v>173</v>
      </c>
      <c r="B43" s="59" t="s">
        <v>174</v>
      </c>
      <c r="C43" s="59"/>
      <c r="D43" s="60">
        <f t="shared" ref="D43:AB43" si="22">D27*1000/0.5/D19</f>
        <v>39.7047970479705</v>
      </c>
      <c r="E43" s="61" t="s">
        <v>175</v>
      </c>
      <c r="F43" s="61"/>
      <c r="G43" s="60" t="e">
        <f t="shared" si="22"/>
        <v>#DIV/0!</v>
      </c>
      <c r="H43" s="60" t="e">
        <f t="shared" si="22"/>
        <v>#DIV/0!</v>
      </c>
      <c r="I43" s="60" t="e">
        <f t="shared" si="22"/>
        <v>#DIV/0!</v>
      </c>
      <c r="J43" s="60">
        <f t="shared" si="22"/>
        <v>39.7047970479705</v>
      </c>
      <c r="K43" s="60" t="e">
        <f t="shared" si="22"/>
        <v>#DIV/0!</v>
      </c>
      <c r="L43" s="60" t="e">
        <f t="shared" si="22"/>
        <v>#DIV/0!</v>
      </c>
      <c r="M43" s="60" t="e">
        <f t="shared" si="22"/>
        <v>#DIV/0!</v>
      </c>
      <c r="N43" s="60" t="e">
        <f t="shared" si="22"/>
        <v>#DIV/0!</v>
      </c>
      <c r="O43" s="60" t="e">
        <f t="shared" si="22"/>
        <v>#DIV/0!</v>
      </c>
      <c r="P43" s="60">
        <f t="shared" si="22"/>
        <v>39.7047970479705</v>
      </c>
      <c r="Q43" s="60">
        <f t="shared" si="22"/>
        <v>39.7047970479705</v>
      </c>
      <c r="R43" s="60">
        <f t="shared" si="22"/>
        <v>39.7047970479705</v>
      </c>
      <c r="S43" s="60">
        <f t="shared" si="22"/>
        <v>39.7047970479705</v>
      </c>
      <c r="T43" s="60">
        <f t="shared" si="22"/>
        <v>39.7047970479705</v>
      </c>
      <c r="U43" s="60">
        <f t="shared" si="22"/>
        <v>39.7047970479705</v>
      </c>
      <c r="V43" s="60">
        <f t="shared" si="22"/>
        <v>39.7047970479705</v>
      </c>
      <c r="W43" s="60">
        <f t="shared" si="22"/>
        <v>39.7047970479705</v>
      </c>
      <c r="X43" s="60">
        <f t="shared" si="22"/>
        <v>39.7047970479705</v>
      </c>
      <c r="Y43" s="60">
        <f t="shared" si="22"/>
        <v>39.7047970479705</v>
      </c>
      <c r="Z43" s="60">
        <f t="shared" si="22"/>
        <v>39.7047970479705</v>
      </c>
      <c r="AA43" s="60">
        <f t="shared" si="22"/>
        <v>39.7047970479705</v>
      </c>
      <c r="AB43" s="60">
        <f t="shared" si="22"/>
        <v>39.7047970479705</v>
      </c>
      <c r="AC43" s="96"/>
      <c r="AD43" s="96"/>
      <c r="AE43" s="96"/>
      <c r="AF43" s="96"/>
      <c r="AG43" s="96"/>
    </row>
    <row r="44" s="1" customFormat="1" customHeight="1" spans="1:33">
      <c r="A44" s="58" t="s">
        <v>176</v>
      </c>
      <c r="B44" s="59" t="s">
        <v>177</v>
      </c>
      <c r="C44" s="59"/>
      <c r="D44" s="60">
        <f t="shared" ref="D44:AB44" si="23">D30*1000/0.77/D22</f>
        <v>1.9479984609992</v>
      </c>
      <c r="E44" s="61" t="s">
        <v>178</v>
      </c>
      <c r="F44" s="61"/>
      <c r="G44" s="60">
        <f t="shared" si="23"/>
        <v>1.9479984609992</v>
      </c>
      <c r="H44" s="60">
        <f t="shared" si="23"/>
        <v>1.9479984609992</v>
      </c>
      <c r="I44" s="60">
        <f t="shared" si="23"/>
        <v>1.9479984609992</v>
      </c>
      <c r="J44" s="60">
        <f t="shared" si="23"/>
        <v>1.9479984609992</v>
      </c>
      <c r="K44" s="60">
        <f t="shared" si="23"/>
        <v>1.9479984609992</v>
      </c>
      <c r="L44" s="60">
        <f t="shared" si="23"/>
        <v>1.9479984609992</v>
      </c>
      <c r="M44" s="60">
        <f t="shared" si="23"/>
        <v>1.9479984609992</v>
      </c>
      <c r="N44" s="60">
        <f t="shared" si="23"/>
        <v>1.9479984609992</v>
      </c>
      <c r="O44" s="60">
        <f t="shared" si="23"/>
        <v>1.9479984609992</v>
      </c>
      <c r="P44" s="60">
        <f t="shared" si="23"/>
        <v>1.9479984609992</v>
      </c>
      <c r="Q44" s="60">
        <f t="shared" si="23"/>
        <v>1.9479984609992</v>
      </c>
      <c r="R44" s="60">
        <f t="shared" si="23"/>
        <v>1.9479984609992</v>
      </c>
      <c r="S44" s="60">
        <f t="shared" si="23"/>
        <v>1.9479984609992</v>
      </c>
      <c r="T44" s="60">
        <f t="shared" si="23"/>
        <v>1.9479984609992</v>
      </c>
      <c r="U44" s="60">
        <f t="shared" si="23"/>
        <v>1.9479984609992</v>
      </c>
      <c r="V44" s="60">
        <f t="shared" si="23"/>
        <v>1.9479984609992</v>
      </c>
      <c r="W44" s="60">
        <f t="shared" si="23"/>
        <v>1.9479984609992</v>
      </c>
      <c r="X44" s="60">
        <f t="shared" si="23"/>
        <v>1.9479984609992</v>
      </c>
      <c r="Y44" s="60">
        <f t="shared" si="23"/>
        <v>1.9479984609992</v>
      </c>
      <c r="Z44" s="60">
        <f t="shared" si="23"/>
        <v>1.9479984609992</v>
      </c>
      <c r="AA44" s="60">
        <f t="shared" si="23"/>
        <v>1.9479984609992</v>
      </c>
      <c r="AB44" s="60">
        <f t="shared" si="23"/>
        <v>1.9479984609992</v>
      </c>
      <c r="AC44" s="96"/>
      <c r="AD44" s="96"/>
      <c r="AE44" s="96"/>
      <c r="AF44" s="96"/>
      <c r="AG44" s="96"/>
    </row>
    <row r="45" s="1" customFormat="1" customHeight="1" spans="1:33">
      <c r="A45" s="58" t="s">
        <v>179</v>
      </c>
      <c r="B45" s="59" t="s">
        <v>180</v>
      </c>
      <c r="C45" s="59"/>
      <c r="D45" s="60">
        <f t="shared" ref="D45:AB45" si="24">D33/D15*1000</f>
        <v>2.49080283667122</v>
      </c>
      <c r="E45" s="61" t="s">
        <v>181</v>
      </c>
      <c r="F45" s="61"/>
      <c r="G45" s="60">
        <f t="shared" si="24"/>
        <v>2.49080283667122</v>
      </c>
      <c r="H45" s="60">
        <f t="shared" si="24"/>
        <v>2.49080283667122</v>
      </c>
      <c r="I45" s="60">
        <f t="shared" si="24"/>
        <v>2.49080283667122</v>
      </c>
      <c r="J45" s="60">
        <f t="shared" si="24"/>
        <v>2.49080283667122</v>
      </c>
      <c r="K45" s="60">
        <f t="shared" si="24"/>
        <v>2.49080283667122</v>
      </c>
      <c r="L45" s="60">
        <f t="shared" si="24"/>
        <v>2.49080283667122</v>
      </c>
      <c r="M45" s="60">
        <f t="shared" si="24"/>
        <v>2.49080283667122</v>
      </c>
      <c r="N45" s="60">
        <f t="shared" si="24"/>
        <v>2.49080283667122</v>
      </c>
      <c r="O45" s="60">
        <f t="shared" si="24"/>
        <v>2.49080283667122</v>
      </c>
      <c r="P45" s="60">
        <f t="shared" si="24"/>
        <v>2.49080283667122</v>
      </c>
      <c r="Q45" s="60">
        <f t="shared" si="24"/>
        <v>2.49080283667122</v>
      </c>
      <c r="R45" s="60">
        <f t="shared" si="24"/>
        <v>2.49080283667122</v>
      </c>
      <c r="S45" s="60">
        <f t="shared" si="24"/>
        <v>2.49080283667122</v>
      </c>
      <c r="T45" s="60">
        <f t="shared" si="24"/>
        <v>2.49080283667122</v>
      </c>
      <c r="U45" s="60">
        <f t="shared" si="24"/>
        <v>2.49080283667122</v>
      </c>
      <c r="V45" s="60">
        <f t="shared" si="24"/>
        <v>2.49080283667122</v>
      </c>
      <c r="W45" s="60">
        <f t="shared" si="24"/>
        <v>2.49080283667122</v>
      </c>
      <c r="X45" s="60">
        <f t="shared" si="24"/>
        <v>2.49080283667122</v>
      </c>
      <c r="Y45" s="60">
        <f t="shared" si="24"/>
        <v>2.49080283667122</v>
      </c>
      <c r="Z45" s="60">
        <f t="shared" si="24"/>
        <v>2.49080283667122</v>
      </c>
      <c r="AA45" s="60">
        <f t="shared" si="24"/>
        <v>2.49080283667122</v>
      </c>
      <c r="AB45" s="60">
        <f t="shared" si="24"/>
        <v>2.49080283667122</v>
      </c>
      <c r="AC45" s="96"/>
      <c r="AD45" s="96"/>
      <c r="AE45" s="96"/>
      <c r="AF45" s="96"/>
      <c r="AG45" s="96"/>
    </row>
    <row r="46" s="1" customFormat="1" customHeight="1" spans="1:33">
      <c r="A46" s="62" t="s">
        <v>182</v>
      </c>
      <c r="B46" s="63" t="s">
        <v>183</v>
      </c>
      <c r="C46" s="64"/>
      <c r="D46" s="65"/>
      <c r="E46" s="66">
        <f t="shared" ref="E46:E50" si="25">0</f>
        <v>0</v>
      </c>
      <c r="F46" s="67"/>
      <c r="G46" s="68">
        <f t="shared" ref="G46:AB46" si="26">G6-G7-G8</f>
        <v>0</v>
      </c>
      <c r="H46" s="68">
        <f t="shared" si="26"/>
        <v>0</v>
      </c>
      <c r="I46" s="68">
        <f t="shared" si="26"/>
        <v>0</v>
      </c>
      <c r="J46" s="68">
        <f t="shared" si="26"/>
        <v>0</v>
      </c>
      <c r="K46" s="68">
        <f t="shared" si="26"/>
        <v>0</v>
      </c>
      <c r="L46" s="68">
        <f t="shared" si="26"/>
        <v>0</v>
      </c>
      <c r="M46" s="68">
        <f t="shared" si="26"/>
        <v>0</v>
      </c>
      <c r="N46" s="68">
        <f t="shared" si="26"/>
        <v>0</v>
      </c>
      <c r="O46" s="68">
        <f t="shared" si="26"/>
        <v>0</v>
      </c>
      <c r="P46" s="68">
        <f t="shared" si="26"/>
        <v>0</v>
      </c>
      <c r="Q46" s="68">
        <f t="shared" si="26"/>
        <v>0</v>
      </c>
      <c r="R46" s="68">
        <f t="shared" si="26"/>
        <v>0</v>
      </c>
      <c r="S46" s="68">
        <f t="shared" si="26"/>
        <v>0</v>
      </c>
      <c r="T46" s="68">
        <f t="shared" si="26"/>
        <v>0</v>
      </c>
      <c r="U46" s="68">
        <f t="shared" si="26"/>
        <v>0</v>
      </c>
      <c r="V46" s="68">
        <f t="shared" si="26"/>
        <v>0</v>
      </c>
      <c r="W46" s="68">
        <f t="shared" si="26"/>
        <v>0</v>
      </c>
      <c r="X46" s="68">
        <f t="shared" si="26"/>
        <v>0</v>
      </c>
      <c r="Y46" s="68">
        <f t="shared" si="26"/>
        <v>0</v>
      </c>
      <c r="Z46" s="68">
        <f t="shared" si="26"/>
        <v>0</v>
      </c>
      <c r="AA46" s="68">
        <f t="shared" si="26"/>
        <v>0</v>
      </c>
      <c r="AB46" s="68">
        <f t="shared" si="26"/>
        <v>0</v>
      </c>
      <c r="AC46" s="97"/>
      <c r="AD46" s="97"/>
      <c r="AE46" s="97"/>
      <c r="AF46" s="97"/>
      <c r="AG46" s="97"/>
    </row>
    <row r="47" s="1" customFormat="1" customHeight="1" spans="1:33">
      <c r="A47" s="62" t="s">
        <v>184</v>
      </c>
      <c r="B47" s="69" t="s">
        <v>185</v>
      </c>
      <c r="C47" s="69"/>
      <c r="D47" s="62"/>
      <c r="E47" s="70">
        <f t="shared" si="25"/>
        <v>0</v>
      </c>
      <c r="F47" s="71"/>
      <c r="G47" s="68">
        <f t="shared" ref="G47:AB47" si="27">G9-G10-G11</f>
        <v>0</v>
      </c>
      <c r="H47" s="68">
        <f t="shared" si="27"/>
        <v>0</v>
      </c>
      <c r="I47" s="68">
        <f t="shared" si="27"/>
        <v>0</v>
      </c>
      <c r="J47" s="68">
        <f t="shared" si="27"/>
        <v>0</v>
      </c>
      <c r="K47" s="68">
        <f t="shared" si="27"/>
        <v>0</v>
      </c>
      <c r="L47" s="68">
        <f t="shared" si="27"/>
        <v>0</v>
      </c>
      <c r="M47" s="68">
        <f t="shared" si="27"/>
        <v>0</v>
      </c>
      <c r="N47" s="68">
        <f t="shared" si="27"/>
        <v>0</v>
      </c>
      <c r="O47" s="68">
        <f t="shared" si="27"/>
        <v>0</v>
      </c>
      <c r="P47" s="68">
        <f t="shared" si="27"/>
        <v>0</v>
      </c>
      <c r="Q47" s="68">
        <f t="shared" si="27"/>
        <v>0</v>
      </c>
      <c r="R47" s="68">
        <f t="shared" si="27"/>
        <v>0</v>
      </c>
      <c r="S47" s="68">
        <f t="shared" si="27"/>
        <v>0</v>
      </c>
      <c r="T47" s="68">
        <f t="shared" si="27"/>
        <v>0</v>
      </c>
      <c r="U47" s="68">
        <f t="shared" si="27"/>
        <v>0</v>
      </c>
      <c r="V47" s="68">
        <f t="shared" si="27"/>
        <v>0</v>
      </c>
      <c r="W47" s="68">
        <f t="shared" si="27"/>
        <v>0</v>
      </c>
      <c r="X47" s="68">
        <f t="shared" si="27"/>
        <v>0</v>
      </c>
      <c r="Y47" s="68">
        <f t="shared" si="27"/>
        <v>0</v>
      </c>
      <c r="Z47" s="68">
        <f t="shared" si="27"/>
        <v>0</v>
      </c>
      <c r="AA47" s="68">
        <f t="shared" si="27"/>
        <v>0</v>
      </c>
      <c r="AB47" s="68">
        <f t="shared" si="27"/>
        <v>0</v>
      </c>
      <c r="AC47" s="98"/>
      <c r="AD47" s="98"/>
      <c r="AE47" s="98"/>
      <c r="AF47" s="98"/>
      <c r="AG47" s="98"/>
    </row>
    <row r="48" s="1" customFormat="1" customHeight="1" spans="1:33">
      <c r="A48" s="62" t="s">
        <v>186</v>
      </c>
      <c r="B48" s="69" t="s">
        <v>187</v>
      </c>
      <c r="C48" s="69"/>
      <c r="D48" s="62"/>
      <c r="E48" s="70">
        <f t="shared" si="25"/>
        <v>0</v>
      </c>
      <c r="F48" s="71"/>
      <c r="G48" s="68">
        <f t="shared" ref="G48:AB48" si="28">G13-G14-G15</f>
        <v>0</v>
      </c>
      <c r="H48" s="68">
        <f t="shared" si="28"/>
        <v>0</v>
      </c>
      <c r="I48" s="68">
        <f t="shared" si="28"/>
        <v>0</v>
      </c>
      <c r="J48" s="68">
        <f t="shared" si="28"/>
        <v>0</v>
      </c>
      <c r="K48" s="68">
        <f t="shared" si="28"/>
        <v>0</v>
      </c>
      <c r="L48" s="68">
        <f t="shared" si="28"/>
        <v>0</v>
      </c>
      <c r="M48" s="68">
        <f t="shared" si="28"/>
        <v>0</v>
      </c>
      <c r="N48" s="68">
        <f t="shared" si="28"/>
        <v>0</v>
      </c>
      <c r="O48" s="68">
        <f t="shared" si="28"/>
        <v>0</v>
      </c>
      <c r="P48" s="68">
        <f t="shared" si="28"/>
        <v>0</v>
      </c>
      <c r="Q48" s="68">
        <f t="shared" si="28"/>
        <v>0</v>
      </c>
      <c r="R48" s="68">
        <f t="shared" si="28"/>
        <v>0</v>
      </c>
      <c r="S48" s="68">
        <f t="shared" si="28"/>
        <v>0</v>
      </c>
      <c r="T48" s="68">
        <f t="shared" si="28"/>
        <v>0</v>
      </c>
      <c r="U48" s="68">
        <f t="shared" si="28"/>
        <v>0</v>
      </c>
      <c r="V48" s="68">
        <f t="shared" si="28"/>
        <v>0</v>
      </c>
      <c r="W48" s="68">
        <f t="shared" si="28"/>
        <v>0</v>
      </c>
      <c r="X48" s="68">
        <f t="shared" si="28"/>
        <v>0</v>
      </c>
      <c r="Y48" s="68">
        <f t="shared" si="28"/>
        <v>0</v>
      </c>
      <c r="Z48" s="68">
        <f t="shared" si="28"/>
        <v>0</v>
      </c>
      <c r="AA48" s="68">
        <f t="shared" si="28"/>
        <v>0</v>
      </c>
      <c r="AB48" s="68">
        <f t="shared" si="28"/>
        <v>0</v>
      </c>
      <c r="AC48" s="98"/>
      <c r="AD48" s="98"/>
      <c r="AE48" s="98"/>
      <c r="AF48" s="98"/>
      <c r="AG48" s="98"/>
    </row>
    <row r="49" s="1" customFormat="1" customHeight="1" spans="1:33">
      <c r="A49" s="72" t="s">
        <v>188</v>
      </c>
      <c r="B49" s="73" t="s">
        <v>189</v>
      </c>
      <c r="C49" s="73"/>
      <c r="D49" s="74"/>
      <c r="E49" s="75">
        <f t="shared" si="25"/>
        <v>0</v>
      </c>
      <c r="F49" s="75"/>
      <c r="G49" s="76">
        <f t="shared" ref="G49:AB49" si="29">G19-G20-G21</f>
        <v>0</v>
      </c>
      <c r="H49" s="76">
        <f t="shared" si="29"/>
        <v>0</v>
      </c>
      <c r="I49" s="76">
        <f t="shared" si="29"/>
        <v>0</v>
      </c>
      <c r="J49" s="76">
        <f t="shared" si="29"/>
        <v>0</v>
      </c>
      <c r="K49" s="76">
        <f t="shared" si="29"/>
        <v>0</v>
      </c>
      <c r="L49" s="76">
        <f t="shared" si="29"/>
        <v>0</v>
      </c>
      <c r="M49" s="76">
        <f t="shared" si="29"/>
        <v>0</v>
      </c>
      <c r="N49" s="76">
        <f t="shared" si="29"/>
        <v>0</v>
      </c>
      <c r="O49" s="76">
        <f t="shared" si="29"/>
        <v>0</v>
      </c>
      <c r="P49" s="76">
        <f t="shared" si="29"/>
        <v>0</v>
      </c>
      <c r="Q49" s="76">
        <f t="shared" si="29"/>
        <v>0</v>
      </c>
      <c r="R49" s="76">
        <f t="shared" si="29"/>
        <v>0</v>
      </c>
      <c r="S49" s="76">
        <f t="shared" si="29"/>
        <v>0</v>
      </c>
      <c r="T49" s="76">
        <f t="shared" si="29"/>
        <v>0</v>
      </c>
      <c r="U49" s="76">
        <f t="shared" si="29"/>
        <v>0</v>
      </c>
      <c r="V49" s="76">
        <f t="shared" si="29"/>
        <v>0</v>
      </c>
      <c r="W49" s="76">
        <f t="shared" si="29"/>
        <v>0</v>
      </c>
      <c r="X49" s="76">
        <f t="shared" si="29"/>
        <v>0</v>
      </c>
      <c r="Y49" s="76">
        <f t="shared" si="29"/>
        <v>0</v>
      </c>
      <c r="Z49" s="76">
        <f t="shared" si="29"/>
        <v>0</v>
      </c>
      <c r="AA49" s="76">
        <f t="shared" si="29"/>
        <v>0</v>
      </c>
      <c r="AB49" s="76">
        <f t="shared" si="29"/>
        <v>0</v>
      </c>
      <c r="AC49" s="98"/>
      <c r="AD49" s="98"/>
      <c r="AE49" s="98"/>
      <c r="AF49" s="98"/>
      <c r="AG49" s="98"/>
    </row>
    <row r="50" s="1" customFormat="1" customHeight="1" spans="1:33">
      <c r="A50" s="62" t="s">
        <v>190</v>
      </c>
      <c r="B50" s="69" t="s">
        <v>191</v>
      </c>
      <c r="C50" s="69"/>
      <c r="D50" s="62"/>
      <c r="E50" s="70">
        <f t="shared" si="25"/>
        <v>0</v>
      </c>
      <c r="F50" s="71"/>
      <c r="G50" s="68">
        <f t="shared" ref="G50:AB50" si="30">G27-G28-G29</f>
        <v>0</v>
      </c>
      <c r="H50" s="68">
        <f t="shared" si="30"/>
        <v>0</v>
      </c>
      <c r="I50" s="68">
        <f t="shared" si="30"/>
        <v>0</v>
      </c>
      <c r="J50" s="68">
        <f t="shared" si="30"/>
        <v>0</v>
      </c>
      <c r="K50" s="68">
        <f t="shared" si="30"/>
        <v>0</v>
      </c>
      <c r="L50" s="68">
        <f t="shared" si="30"/>
        <v>0</v>
      </c>
      <c r="M50" s="68">
        <f t="shared" si="30"/>
        <v>0</v>
      </c>
      <c r="N50" s="68">
        <f t="shared" si="30"/>
        <v>0</v>
      </c>
      <c r="O50" s="68">
        <f t="shared" si="30"/>
        <v>0</v>
      </c>
      <c r="P50" s="68">
        <f t="shared" si="30"/>
        <v>0</v>
      </c>
      <c r="Q50" s="68">
        <f t="shared" si="30"/>
        <v>0</v>
      </c>
      <c r="R50" s="68">
        <f t="shared" si="30"/>
        <v>0</v>
      </c>
      <c r="S50" s="68">
        <f t="shared" si="30"/>
        <v>0</v>
      </c>
      <c r="T50" s="68">
        <f t="shared" si="30"/>
        <v>0</v>
      </c>
      <c r="U50" s="68">
        <f t="shared" si="30"/>
        <v>0</v>
      </c>
      <c r="V50" s="68">
        <f t="shared" si="30"/>
        <v>0</v>
      </c>
      <c r="W50" s="68">
        <f t="shared" si="30"/>
        <v>0</v>
      </c>
      <c r="X50" s="68">
        <f t="shared" si="30"/>
        <v>0</v>
      </c>
      <c r="Y50" s="68">
        <f t="shared" si="30"/>
        <v>0</v>
      </c>
      <c r="Z50" s="68">
        <f t="shared" si="30"/>
        <v>0</v>
      </c>
      <c r="AA50" s="68">
        <f t="shared" si="30"/>
        <v>0</v>
      </c>
      <c r="AB50" s="68">
        <f t="shared" si="30"/>
        <v>0</v>
      </c>
      <c r="AC50" s="98"/>
      <c r="AD50" s="98"/>
      <c r="AE50" s="98"/>
      <c r="AF50" s="98"/>
      <c r="AG50" s="98"/>
    </row>
    <row r="51" s="1" customFormat="1" customHeight="1" spans="1:33">
      <c r="A51" s="62" t="s">
        <v>192</v>
      </c>
      <c r="B51" s="69" t="s">
        <v>193</v>
      </c>
      <c r="C51" s="69"/>
      <c r="D51" s="62"/>
      <c r="E51" s="70" t="s">
        <v>194</v>
      </c>
      <c r="F51" s="71"/>
      <c r="G51" s="68">
        <f t="shared" ref="G51:AB51" si="31">G12-G13</f>
        <v>9135</v>
      </c>
      <c r="H51" s="68">
        <f t="shared" si="31"/>
        <v>5112</v>
      </c>
      <c r="I51" s="68">
        <f t="shared" si="31"/>
        <v>6405</v>
      </c>
      <c r="J51" s="68">
        <f t="shared" si="31"/>
        <v>6584</v>
      </c>
      <c r="K51" s="68">
        <f t="shared" si="31"/>
        <v>7673</v>
      </c>
      <c r="L51" s="68">
        <f t="shared" si="31"/>
        <v>8324</v>
      </c>
      <c r="M51" s="68">
        <f t="shared" si="31"/>
        <v>5495</v>
      </c>
      <c r="N51" s="68">
        <f t="shared" si="31"/>
        <v>7724</v>
      </c>
      <c r="O51" s="68">
        <f t="shared" si="31"/>
        <v>4489</v>
      </c>
      <c r="P51" s="68">
        <f t="shared" si="31"/>
        <v>7767</v>
      </c>
      <c r="Q51" s="68">
        <f t="shared" si="31"/>
        <v>5973</v>
      </c>
      <c r="R51" s="68">
        <f t="shared" si="31"/>
        <v>4198</v>
      </c>
      <c r="S51" s="68">
        <f t="shared" si="31"/>
        <v>7708</v>
      </c>
      <c r="T51" s="68">
        <f t="shared" si="31"/>
        <v>6577</v>
      </c>
      <c r="U51" s="68">
        <f t="shared" si="31"/>
        <v>4735</v>
      </c>
      <c r="V51" s="68">
        <f t="shared" si="31"/>
        <v>6761</v>
      </c>
      <c r="W51" s="68">
        <f t="shared" si="31"/>
        <v>7570</v>
      </c>
      <c r="X51" s="68">
        <f t="shared" si="31"/>
        <v>4554</v>
      </c>
      <c r="Y51" s="68">
        <f t="shared" si="31"/>
        <v>4561</v>
      </c>
      <c r="Z51" s="68">
        <f t="shared" si="31"/>
        <v>5293</v>
      </c>
      <c r="AA51" s="68">
        <f t="shared" si="31"/>
        <v>5775</v>
      </c>
      <c r="AB51" s="68">
        <f t="shared" si="31"/>
        <v>6815</v>
      </c>
      <c r="AC51" s="99"/>
      <c r="AD51" s="99"/>
      <c r="AE51" s="99"/>
      <c r="AF51" s="99"/>
      <c r="AG51" s="99"/>
    </row>
    <row r="52" customFormat="1" customHeight="1" spans="1:28">
      <c r="A52" s="62" t="s">
        <v>195</v>
      </c>
      <c r="B52" s="63" t="s">
        <v>193</v>
      </c>
      <c r="C52" s="64"/>
      <c r="D52" s="62"/>
      <c r="E52" s="70" t="s">
        <v>194</v>
      </c>
      <c r="F52" s="71"/>
      <c r="G52" s="68">
        <f t="shared" ref="G52:AB52" si="32">G22-G23</f>
        <v>1480</v>
      </c>
      <c r="H52" s="68">
        <f t="shared" si="32"/>
        <v>830</v>
      </c>
      <c r="I52" s="68">
        <f t="shared" si="32"/>
        <v>1035</v>
      </c>
      <c r="J52" s="68">
        <f t="shared" si="32"/>
        <v>1064</v>
      </c>
      <c r="K52" s="68">
        <f t="shared" si="32"/>
        <v>1243</v>
      </c>
      <c r="L52" s="68">
        <f t="shared" si="32"/>
        <v>1345</v>
      </c>
      <c r="M52" s="68">
        <f t="shared" si="32"/>
        <v>888</v>
      </c>
      <c r="N52" s="68">
        <f t="shared" si="32"/>
        <v>1255</v>
      </c>
      <c r="O52" s="68">
        <f t="shared" si="32"/>
        <v>726</v>
      </c>
      <c r="P52" s="68">
        <f t="shared" si="32"/>
        <v>1255</v>
      </c>
      <c r="Q52" s="68">
        <f t="shared" si="32"/>
        <v>964</v>
      </c>
      <c r="R52" s="68">
        <f t="shared" si="32"/>
        <v>679</v>
      </c>
      <c r="S52" s="68">
        <f t="shared" si="32"/>
        <v>1250</v>
      </c>
      <c r="T52" s="68">
        <f t="shared" si="32"/>
        <v>1061</v>
      </c>
      <c r="U52" s="68">
        <f t="shared" si="32"/>
        <v>766</v>
      </c>
      <c r="V52" s="68">
        <f t="shared" si="32"/>
        <v>1090</v>
      </c>
      <c r="W52" s="68">
        <f t="shared" si="32"/>
        <v>1222</v>
      </c>
      <c r="X52" s="68">
        <f t="shared" si="32"/>
        <v>730</v>
      </c>
      <c r="Y52" s="68">
        <f t="shared" si="32"/>
        <v>730</v>
      </c>
      <c r="Z52" s="68">
        <f t="shared" si="32"/>
        <v>850</v>
      </c>
      <c r="AA52" s="68">
        <f t="shared" si="32"/>
        <v>946</v>
      </c>
      <c r="AB52" s="68">
        <f t="shared" si="32"/>
        <v>1094</v>
      </c>
    </row>
    <row r="53" customFormat="1" customHeight="1" spans="1:28">
      <c r="A53" s="62" t="s">
        <v>196</v>
      </c>
      <c r="B53" s="69" t="s">
        <v>197</v>
      </c>
      <c r="C53" s="69"/>
      <c r="D53" s="62"/>
      <c r="E53" s="70" t="s">
        <v>194</v>
      </c>
      <c r="F53" s="71"/>
      <c r="G53" s="68">
        <f t="shared" ref="G53:AB53" si="33">G30-G31</f>
        <v>4.45222734129111</v>
      </c>
      <c r="H53" s="68">
        <f t="shared" si="33"/>
        <v>2.49390160829913</v>
      </c>
      <c r="I53" s="68">
        <f t="shared" si="33"/>
        <v>3.1181836893666</v>
      </c>
      <c r="J53" s="68">
        <f t="shared" si="33"/>
        <v>3.20507845719233</v>
      </c>
      <c r="K53" s="68">
        <f t="shared" si="33"/>
        <v>3.7391543736845</v>
      </c>
      <c r="L53" s="68">
        <f t="shared" si="33"/>
        <v>4.0518473136765</v>
      </c>
      <c r="M53" s="68">
        <f t="shared" si="33"/>
        <v>2.67498166559876</v>
      </c>
      <c r="N53" s="68">
        <f t="shared" si="33"/>
        <v>3.77017266812161</v>
      </c>
      <c r="O53" s="68">
        <f t="shared" si="33"/>
        <v>2.18602002387168</v>
      </c>
      <c r="P53" s="68">
        <f t="shared" si="33"/>
        <v>3.7805876990476</v>
      </c>
      <c r="Q53" s="68">
        <f t="shared" si="33"/>
        <v>2.90580046575625</v>
      </c>
      <c r="R53" s="68">
        <f t="shared" si="33"/>
        <v>2.04435258157388</v>
      </c>
      <c r="S53" s="68">
        <f t="shared" si="33"/>
        <v>3.75833327782761</v>
      </c>
      <c r="T53" s="68">
        <f t="shared" si="33"/>
        <v>3.19866915841099</v>
      </c>
      <c r="U53" s="68">
        <f t="shared" si="33"/>
        <v>2.30659913968994</v>
      </c>
      <c r="V53" s="68">
        <f t="shared" si="33"/>
        <v>3.28747334857314</v>
      </c>
      <c r="W53" s="68">
        <f t="shared" si="33"/>
        <v>3.68300633204531</v>
      </c>
      <c r="X53" s="68">
        <f t="shared" si="33"/>
        <v>2.22014044263171</v>
      </c>
      <c r="Y53" s="68">
        <f t="shared" si="33"/>
        <v>2.21892535569035</v>
      </c>
      <c r="Z53" s="68">
        <f t="shared" si="33"/>
        <v>2.57163634300928</v>
      </c>
      <c r="AA53" s="68">
        <f t="shared" si="33"/>
        <v>2.80624315830243</v>
      </c>
      <c r="AB53" s="68">
        <f t="shared" si="33"/>
        <v>3.30666555633927</v>
      </c>
    </row>
    <row r="54" customFormat="1" customHeight="1" spans="1:28">
      <c r="A54" s="62" t="s">
        <v>198</v>
      </c>
      <c r="B54" s="69" t="s">
        <v>199</v>
      </c>
      <c r="C54" s="69"/>
      <c r="D54" s="62"/>
      <c r="E54" s="77" t="s">
        <v>194</v>
      </c>
      <c r="F54" s="77"/>
      <c r="G54" s="78">
        <f t="shared" ref="G54:AB54" si="34">G32-G33</f>
        <v>14.0118254276435</v>
      </c>
      <c r="H54" s="78">
        <f t="shared" si="34"/>
        <v>7.7025476493668</v>
      </c>
      <c r="I54" s="78">
        <f t="shared" si="34"/>
        <v>8.90274075833933</v>
      </c>
      <c r="J54" s="78">
        <f t="shared" si="34"/>
        <v>9.91916427620729</v>
      </c>
      <c r="K54" s="78">
        <f t="shared" si="34"/>
        <v>11.5607819606155</v>
      </c>
      <c r="L54" s="78">
        <f t="shared" si="34"/>
        <v>12.5405069129766</v>
      </c>
      <c r="M54" s="78">
        <f t="shared" si="34"/>
        <v>8.27827906214817</v>
      </c>
      <c r="N54" s="78">
        <f t="shared" si="34"/>
        <v>11.6366133287977</v>
      </c>
      <c r="O54" s="78">
        <f t="shared" si="34"/>
        <v>6.76326636246947</v>
      </c>
      <c r="P54" s="78">
        <f t="shared" si="34"/>
        <v>11.7021870847193</v>
      </c>
      <c r="Q54" s="78">
        <f t="shared" si="34"/>
        <v>8.99790640187008</v>
      </c>
      <c r="R54" s="78">
        <f t="shared" si="34"/>
        <v>6.32454424257297</v>
      </c>
      <c r="S54" s="78">
        <f t="shared" si="34"/>
        <v>12.1109620504776</v>
      </c>
      <c r="T54" s="78">
        <f t="shared" si="34"/>
        <v>10.4063347609318</v>
      </c>
      <c r="U54" s="78">
        <f t="shared" si="34"/>
        <v>7.88167720111606</v>
      </c>
      <c r="V54" s="78">
        <f t="shared" si="34"/>
        <v>10.184683582204</v>
      </c>
      <c r="W54" s="78">
        <f t="shared" si="34"/>
        <v>11.4048700889267</v>
      </c>
      <c r="X54" s="78">
        <f t="shared" si="34"/>
        <v>6.8506083127647</v>
      </c>
      <c r="Y54" s="78">
        <f t="shared" si="34"/>
        <v>6.86496634620584</v>
      </c>
      <c r="Z54" s="78">
        <f t="shared" si="34"/>
        <v>7.97173233448245</v>
      </c>
      <c r="AA54" s="78">
        <f t="shared" si="34"/>
        <v>8.71705939312408</v>
      </c>
      <c r="AB54" s="78">
        <f t="shared" si="34"/>
        <v>10.2667424620402</v>
      </c>
    </row>
    <row r="55" customFormat="1" customHeight="1" spans="1:28">
      <c r="A55" s="62" t="s">
        <v>200</v>
      </c>
      <c r="B55" s="69" t="s">
        <v>201</v>
      </c>
      <c r="C55" s="69"/>
      <c r="D55" s="62"/>
      <c r="E55" s="77" t="s">
        <v>194</v>
      </c>
      <c r="F55" s="77"/>
      <c r="G55" s="76">
        <f t="shared" ref="G55:AB55" si="35">G4-G5</f>
        <v>2470</v>
      </c>
      <c r="H55" s="76">
        <f t="shared" si="35"/>
        <v>630</v>
      </c>
      <c r="I55" s="76">
        <f t="shared" si="35"/>
        <v>3050</v>
      </c>
      <c r="J55" s="76">
        <f t="shared" si="35"/>
        <v>549</v>
      </c>
      <c r="K55" s="76">
        <f t="shared" si="35"/>
        <v>981</v>
      </c>
      <c r="L55" s="76">
        <f t="shared" si="35"/>
        <v>3137</v>
      </c>
      <c r="M55" s="76">
        <f t="shared" si="35"/>
        <v>564</v>
      </c>
      <c r="N55" s="76">
        <f t="shared" si="35"/>
        <v>996</v>
      </c>
      <c r="O55" s="76">
        <f t="shared" si="35"/>
        <v>3220</v>
      </c>
      <c r="P55" s="76">
        <f t="shared" si="35"/>
        <v>1204</v>
      </c>
      <c r="Q55" s="76">
        <f t="shared" si="35"/>
        <v>4014</v>
      </c>
      <c r="R55" s="76">
        <f t="shared" si="35"/>
        <v>2937</v>
      </c>
      <c r="S55" s="76">
        <f t="shared" si="35"/>
        <v>7136</v>
      </c>
      <c r="T55" s="76">
        <f t="shared" si="35"/>
        <v>1997</v>
      </c>
      <c r="U55" s="76">
        <f t="shared" si="35"/>
        <v>2807</v>
      </c>
      <c r="V55" s="76">
        <f t="shared" si="35"/>
        <v>1880</v>
      </c>
      <c r="W55" s="76">
        <f t="shared" si="35"/>
        <v>725</v>
      </c>
      <c r="X55" s="76">
        <f t="shared" si="35"/>
        <v>1630</v>
      </c>
      <c r="Y55" s="76">
        <f t="shared" si="35"/>
        <v>3110</v>
      </c>
      <c r="Z55" s="76">
        <f t="shared" si="35"/>
        <v>694</v>
      </c>
      <c r="AA55" s="76">
        <f t="shared" si="35"/>
        <v>1052</v>
      </c>
      <c r="AB55" s="76">
        <f t="shared" si="35"/>
        <v>1870</v>
      </c>
    </row>
    <row r="56" customFormat="1" customHeight="1" spans="1:8">
      <c r="A56" s="79"/>
      <c r="B56" s="79"/>
      <c r="C56" s="79"/>
      <c r="D56" s="79"/>
      <c r="E56" s="79"/>
      <c r="F56" s="79"/>
      <c r="G56" s="79"/>
      <c r="H56" s="79"/>
    </row>
    <row r="57" customHeight="1" spans="1:8">
      <c r="A57" s="79" t="s">
        <v>202</v>
      </c>
      <c r="B57" s="79"/>
      <c r="C57" s="79"/>
      <c r="D57" s="79"/>
      <c r="E57" s="79"/>
      <c r="F57" s="79"/>
      <c r="G57" s="79"/>
      <c r="H57" s="79"/>
    </row>
    <row r="58" customHeight="1" spans="1:8">
      <c r="A58" s="79"/>
      <c r="B58" s="79"/>
      <c r="C58" s="79"/>
      <c r="D58" s="79"/>
      <c r="E58" s="79"/>
      <c r="F58" s="79"/>
      <c r="G58" s="79"/>
      <c r="H58" s="79"/>
    </row>
    <row r="59" customHeight="1" spans="1:8">
      <c r="A59" s="79"/>
      <c r="B59" s="79"/>
      <c r="C59" s="79"/>
      <c r="D59" s="79"/>
      <c r="E59" s="79"/>
      <c r="F59" s="79"/>
      <c r="G59" s="79"/>
      <c r="H59" s="79"/>
    </row>
  </sheetData>
  <mergeCells count="38">
    <mergeCell ref="A1:AG1"/>
    <mergeCell ref="A37:B37"/>
    <mergeCell ref="G37:I37"/>
    <mergeCell ref="U37:W37"/>
    <mergeCell ref="A39:I39"/>
    <mergeCell ref="B40:C40"/>
    <mergeCell ref="E40:F40"/>
    <mergeCell ref="B41:C41"/>
    <mergeCell ref="E41:F41"/>
    <mergeCell ref="B42:C42"/>
    <mergeCell ref="E42:F42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8:C48"/>
    <mergeCell ref="E48:F48"/>
    <mergeCell ref="B49:C49"/>
    <mergeCell ref="E49:F49"/>
    <mergeCell ref="B50:C50"/>
    <mergeCell ref="E50:F50"/>
    <mergeCell ref="B51:C51"/>
    <mergeCell ref="E51:F51"/>
    <mergeCell ref="B52:C52"/>
    <mergeCell ref="E52:F52"/>
    <mergeCell ref="B53:C53"/>
    <mergeCell ref="E53:F53"/>
    <mergeCell ref="B54:C54"/>
    <mergeCell ref="E54:F54"/>
    <mergeCell ref="B55:C55"/>
    <mergeCell ref="E55:F55"/>
    <mergeCell ref="A57:H59"/>
  </mergeCells>
  <conditionalFormatting sqref="G41:AB41">
    <cfRule type="cellIs" dxfId="0" priority="17" operator="notBetween">
      <formula>100</formula>
      <formula>140</formula>
    </cfRule>
    <cfRule type="cellIs" dxfId="1" priority="16" operator="notBetween">
      <formula>100</formula>
      <formula>140</formula>
    </cfRule>
    <cfRule type="cellIs" dxfId="2" priority="15" operator="notBetween">
      <formula>100</formula>
      <formula>140</formula>
    </cfRule>
    <cfRule type="cellIs" dxfId="1" priority="10" operator="notBetween">
      <formula>100</formula>
      <formula>140</formula>
    </cfRule>
    <cfRule type="cellIs" dxfId="1" priority="5" operator="notBetween">
      <formula>90</formula>
      <formula>130</formula>
    </cfRule>
  </conditionalFormatting>
  <conditionalFormatting sqref="G42:AB42">
    <cfRule type="cellIs" dxfId="2" priority="14" operator="notBetween">
      <formula>200</formula>
      <formula>500</formula>
    </cfRule>
    <cfRule type="cellIs" dxfId="1" priority="9" operator="notBetween">
      <formula>200</formula>
      <formula>500</formula>
    </cfRule>
    <cfRule type="cellIs" dxfId="1" priority="4" operator="notBetween">
      <formula>350</formula>
      <formula>650</formula>
    </cfRule>
  </conditionalFormatting>
  <conditionalFormatting sqref="G43:AB43">
    <cfRule type="cellIs" dxfId="2" priority="13" operator="notBetween">
      <formula>15</formula>
      <formula>40</formula>
    </cfRule>
    <cfRule type="cellIs" dxfId="1" priority="8" operator="notBetween">
      <formula>15</formula>
      <formula>40</formula>
    </cfRule>
    <cfRule type="cellIs" dxfId="1" priority="3" operator="notBetween">
      <formula>25</formula>
      <formula>40</formula>
    </cfRule>
  </conditionalFormatting>
  <conditionalFormatting sqref="G44:AB44">
    <cfRule type="cellIs" dxfId="2" priority="12" operator="notBetween">
      <formula>1</formula>
      <formula>3</formula>
    </cfRule>
    <cfRule type="cellIs" dxfId="1" priority="7" operator="notBetween">
      <formula>1</formula>
      <formula>3</formula>
    </cfRule>
    <cfRule type="cellIs" dxfId="1" priority="2" operator="notBetween">
      <formula>1</formula>
      <formula>2</formula>
    </cfRule>
  </conditionalFormatting>
  <conditionalFormatting sqref="G45:AB45">
    <cfRule type="cellIs" dxfId="2" priority="11" operator="notBetween">
      <formula>1</formula>
      <formula>3.5</formula>
    </cfRule>
    <cfRule type="cellIs" dxfId="1" priority="6" operator="notBetween">
      <formula>1</formula>
      <formula>3.5</formula>
    </cfRule>
  </conditionalFormatting>
  <conditionalFormatting sqref="G46:AB46">
    <cfRule type="cellIs" dxfId="1" priority="35" operator="notBetween">
      <formula>0</formula>
      <formula>0</formula>
    </cfRule>
  </conditionalFormatting>
  <conditionalFormatting sqref="G47:AB47">
    <cfRule type="cellIs" dxfId="2" priority="37" operator="lessThan">
      <formula>-0.00001</formula>
    </cfRule>
    <cfRule type="cellIs" dxfId="1" priority="31" operator="notBetween">
      <formula>0</formula>
      <formula>0</formula>
    </cfRule>
  </conditionalFormatting>
  <conditionalFormatting sqref="G48:AB48">
    <cfRule type="cellIs" dxfId="1" priority="33" operator="notBetween">
      <formula>0</formula>
      <formula>0</formula>
    </cfRule>
  </conditionalFormatting>
  <conditionalFormatting sqref="G49:AB49">
    <cfRule type="cellIs" priority="23" operator="equal">
      <formula>0</formula>
    </cfRule>
    <cfRule type="cellIs" priority="21" operator="notEqual">
      <formula>0</formula>
    </cfRule>
    <cfRule type="cellIs" priority="20" operator="notBetween">
      <formula>0</formula>
      <formula>0</formula>
    </cfRule>
    <cfRule type="cellIs" dxfId="1" priority="19" operator="notBetween">
      <formula>0</formula>
      <formula>0</formula>
    </cfRule>
  </conditionalFormatting>
  <conditionalFormatting sqref="G50:AB50">
    <cfRule type="cellIs" dxfId="1" priority="18" operator="notBetween">
      <formula>0</formula>
      <formula>0</formula>
    </cfRule>
  </conditionalFormatting>
  <conditionalFormatting sqref="G56:AB56">
    <cfRule type="cellIs" dxfId="3" priority="43" operator="lessThan">
      <formula>-0.000001</formula>
    </cfRule>
    <cfRule type="cellIs" dxfId="2" priority="42" operator="lessThan">
      <formula>-0.00001</formula>
    </cfRule>
    <cfRule type="cellIs" dxfId="1" priority="41" operator="lessThan">
      <formula>-0.00001</formula>
    </cfRule>
    <cfRule type="cellIs" dxfId="1" priority="39" operator="lessThan">
      <formula>-0.000001</formula>
    </cfRule>
  </conditionalFormatting>
  <conditionalFormatting sqref="G47:AB49 G51:AB55">
    <cfRule type="cellIs" dxfId="3" priority="38" operator="lessThan">
      <formula>-0.000001</formula>
    </cfRule>
    <cfRule type="cellIs" dxfId="2" priority="36" operator="lessThan">
      <formula>-0.00001</formula>
    </cfRule>
  </conditionalFormatting>
  <conditionalFormatting sqref="G47:AB47 G51:AB52">
    <cfRule type="cellIs" dxfId="1" priority="34" operator="lessThan">
      <formula>-0.000001</formula>
    </cfRule>
  </conditionalFormatting>
  <conditionalFormatting sqref="G53:AB55 G49:AB49">
    <cfRule type="cellIs" dxfId="1" priority="32" operator="lessThan">
      <formula>-0.00001</formula>
    </cfRule>
    <cfRule type="cellIs" dxfId="1" priority="25" operator="lessThan">
      <formula>-0.000001</formula>
    </cfRule>
  </conditionalFormatting>
  <conditionalFormatting sqref="G55:AB55 G49:AB49">
    <cfRule type="cellIs" dxfId="1" priority="30" operator="lessThan">
      <formula>-0.00001</formula>
    </cfRule>
  </conditionalFormatting>
  <conditionalFormatting sqref="G51:AB52">
    <cfRule type="cellIs" dxfId="1" priority="26" operator="lessThan">
      <formula>-0.000001</formula>
    </cfRule>
  </conditionalFormatting>
  <dataValidations count="1">
    <dataValidation type="whole" operator="between" allowBlank="1" showInputMessage="1" showErrorMessage="1" sqref="A16 AK16:XFD16 AC17 A4:C15 A17:C23 G4:XFD15 G18:AC23 AC25:AD34 AD17:XFD23">
      <formula1>0</formula1>
      <formula2>10000000</formula2>
    </dataValidation>
  </dataValidation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A406主要畜禽</vt:lpstr>
      <vt:lpstr>分村</vt:lpstr>
      <vt:lpstr>分村 (模板)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白妮娃</cp:lastModifiedBy>
  <dcterms:created xsi:type="dcterms:W3CDTF">2021-12-23T08:55:00Z</dcterms:created>
  <dcterms:modified xsi:type="dcterms:W3CDTF">2025-07-08T01:28:22Z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480B6C84A5D84EDF8239AB06ADD34C74_13</vt:lpwstr>
  </property>
  <property fmtid="{D5CDD505-2E9C-101B-9397-08002B2CF9AE}" pid="3" name="KSOProductBuildVer">
    <vt:lpwstr>2052-12.1.0.21915</vt:lpwstr>
  </property>
</Properties>
</file>